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autoCompressPictures="0"/>
  <mc:AlternateContent xmlns:mc="http://schemas.openxmlformats.org/markup-compatibility/2006">
    <mc:Choice Requires="x15">
      <x15ac:absPath xmlns:x15ac="http://schemas.microsoft.com/office/spreadsheetml/2010/11/ac" url="C:\Users\poongsan\Desktop\2025 CMRT, EMRT, AMRT (5월)\전품종\"/>
    </mc:Choice>
  </mc:AlternateContent>
  <xr:revisionPtr revIDLastSave="0" documentId="13_ncr:1_{18D1DEA6-D9AE-4FB8-9D76-588239704ACF}"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28680" yWindow="-120" windowWidth="29040" windowHeight="1572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9"/>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 i="9" l="1"/>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A344" i="9"/>
  <c r="A345" i="9"/>
  <c r="A346" i="9"/>
  <c r="A347" i="9"/>
  <c r="A348" i="9"/>
  <c r="A349" i="9"/>
  <c r="A350" i="9"/>
  <c r="A351" i="9"/>
  <c r="A352" i="9"/>
  <c r="A353" i="9"/>
  <c r="A354" i="9"/>
  <c r="A355" i="9"/>
  <c r="A356" i="9"/>
  <c r="A357" i="9"/>
  <c r="A358" i="9"/>
  <c r="A359" i="9"/>
  <c r="P3" i="4"/>
  <c r="E4" i="8"/>
  <c r="C6" i="5"/>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c r="C2501" i="5"/>
  <c r="AB2501" i="5"/>
  <c r="C2502" i="5"/>
  <c r="AB2502" i="5"/>
  <c r="C2503" i="5"/>
  <c r="AB2503" i="5"/>
  <c r="V2500" i="5"/>
  <c r="E2500" i="5"/>
  <c r="X2500" i="5" s="1"/>
  <c r="V2501" i="5"/>
  <c r="E2501" i="5"/>
  <c r="X2501" i="5"/>
  <c r="V2502" i="5"/>
  <c r="E2502" i="5"/>
  <c r="X2502" i="5" s="1"/>
  <c r="V2503" i="5"/>
  <c r="E2503" i="5"/>
  <c r="X2503" i="5" s="1"/>
  <c r="B2500" i="5"/>
  <c r="T2500" i="5"/>
  <c r="B2501" i="5"/>
  <c r="T2501" i="5"/>
  <c r="B2502" i="5"/>
  <c r="T2502" i="5"/>
  <c r="B2503" i="5"/>
  <c r="T2503" i="5"/>
  <c r="S2500" i="5"/>
  <c r="S2501" i="5"/>
  <c r="S2502" i="5"/>
  <c r="S2503" i="5"/>
  <c r="R2500" i="5"/>
  <c r="R2501" i="5"/>
  <c r="R2502" i="5"/>
  <c r="R2503" i="5"/>
  <c r="C2499"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C12" i="5"/>
  <c r="AB12" i="5"/>
  <c r="V12" i="5"/>
  <c r="E12" i="5"/>
  <c r="X12" i="5" s="1"/>
  <c r="B12" i="5"/>
  <c r="T12" i="5"/>
  <c r="S12" i="5"/>
  <c r="R12" i="5"/>
  <c r="J12" i="5"/>
  <c r="I12" i="5"/>
  <c r="H12" i="5"/>
  <c r="G12" i="5"/>
  <c r="F12" i="5"/>
  <c r="C11" i="5"/>
  <c r="AB11" i="5"/>
  <c r="V11" i="5"/>
  <c r="E11" i="5"/>
  <c r="X11" i="5" s="1"/>
  <c r="B11" i="5"/>
  <c r="T11" i="5"/>
  <c r="S11" i="5"/>
  <c r="R11" i="5"/>
  <c r="J11" i="5"/>
  <c r="I11" i="5"/>
  <c r="H11" i="5"/>
  <c r="G11" i="5"/>
  <c r="F11" i="5"/>
  <c r="C10" i="5"/>
  <c r="AB10" i="5"/>
  <c r="V10" i="5"/>
  <c r="E10" i="5"/>
  <c r="X10" i="5" s="1"/>
  <c r="B10" i="5"/>
  <c r="T10" i="5"/>
  <c r="S10" i="5"/>
  <c r="R10" i="5"/>
  <c r="J10" i="5"/>
  <c r="I10" i="5"/>
  <c r="H10" i="5"/>
  <c r="G10" i="5"/>
  <c r="F10" i="5"/>
  <c r="C9" i="5"/>
  <c r="AB9" i="5"/>
  <c r="V9" i="5"/>
  <c r="E9" i="5"/>
  <c r="X9" i="5" s="1"/>
  <c r="B9" i="5"/>
  <c r="T9" i="5"/>
  <c r="S9" i="5"/>
  <c r="R9" i="5"/>
  <c r="J9" i="5"/>
  <c r="I9" i="5"/>
  <c r="H9" i="5"/>
  <c r="G9" i="5"/>
  <c r="F9" i="5"/>
  <c r="C8" i="5"/>
  <c r="AB8" i="5"/>
  <c r="V8" i="5"/>
  <c r="E8" i="5"/>
  <c r="X8" i="5" s="1"/>
  <c r="B8" i="5"/>
  <c r="T8" i="5"/>
  <c r="S8" i="5"/>
  <c r="R8" i="5"/>
  <c r="J8" i="5"/>
  <c r="I8" i="5"/>
  <c r="H8" i="5"/>
  <c r="G8" i="5"/>
  <c r="F8" i="5"/>
  <c r="T7" i="5"/>
  <c r="T6"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J165" i="8"/>
  <c r="J166" i="8"/>
  <c r="J167" i="8"/>
  <c r="J168" i="8"/>
  <c r="J169" i="8"/>
  <c r="J170" i="8"/>
  <c r="J171" i="8"/>
  <c r="J172" i="8"/>
  <c r="B18" i="5"/>
  <c r="C18"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s="1"/>
  <c r="B30" i="4"/>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O30" i="4"/>
  <c r="P54" i="4"/>
  <c r="B137" i="4"/>
  <c r="A111" i="6" s="1"/>
  <c r="B135" i="4"/>
  <c r="A110" i="6" s="1"/>
  <c r="B133" i="4"/>
  <c r="A109" i="6" s="1"/>
  <c r="B131" i="4"/>
  <c r="A108" i="6" s="1"/>
  <c r="B120" i="4"/>
  <c r="A98" i="6"/>
  <c r="B119" i="4"/>
  <c r="A97" i="6" s="1"/>
  <c r="B117" i="4"/>
  <c r="A95" i="6" s="1"/>
  <c r="B115" i="4"/>
  <c r="A94" i="6" s="1"/>
  <c r="B114" i="4"/>
  <c r="A93" i="6" s="1"/>
  <c r="B102" i="4"/>
  <c r="A83" i="6"/>
  <c r="P53" i="4"/>
  <c r="B90" i="4"/>
  <c r="A72" i="6"/>
  <c r="B78" i="4"/>
  <c r="A61" i="6"/>
  <c r="B66" i="4"/>
  <c r="A50" i="6"/>
  <c r="B54" i="4"/>
  <c r="A39" i="6"/>
  <c r="P42" i="4"/>
  <c r="B42" i="4"/>
  <c r="A28" i="6"/>
  <c r="P41" i="4"/>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65" i="4" s="1"/>
  <c r="D29" i="4"/>
  <c r="B113" i="4"/>
  <c r="H101" i="4"/>
  <c r="S51" i="4"/>
  <c r="T51" i="4"/>
  <c r="U51" i="4"/>
  <c r="V51" i="4"/>
  <c r="W51" i="4"/>
  <c r="X51" i="4"/>
  <c r="Y51" i="4"/>
  <c r="Z51" i="4"/>
  <c r="AA51" i="4"/>
  <c r="AB51" i="4"/>
  <c r="AC51" i="4"/>
  <c r="S50" i="4"/>
  <c r="T50" i="4"/>
  <c r="U50" i="4"/>
  <c r="V50" i="4"/>
  <c r="W50" i="4"/>
  <c r="X50" i="4"/>
  <c r="Y50" i="4"/>
  <c r="Z50" i="4"/>
  <c r="AA50" i="4"/>
  <c r="AB50" i="4"/>
  <c r="AC50" i="4"/>
  <c r="S49" i="4"/>
  <c r="T49" i="4"/>
  <c r="U49" i="4"/>
  <c r="V49" i="4"/>
  <c r="W49" i="4"/>
  <c r="X49" i="4"/>
  <c r="Y49" i="4"/>
  <c r="Z49" i="4"/>
  <c r="AA49" i="4"/>
  <c r="AB49" i="4"/>
  <c r="AC49" i="4"/>
  <c r="S48" i="4"/>
  <c r="T48" i="4"/>
  <c r="U48" i="4"/>
  <c r="V48" i="4"/>
  <c r="W48" i="4"/>
  <c r="X48" i="4"/>
  <c r="Y48" i="4"/>
  <c r="Z48" i="4"/>
  <c r="AA48" i="4"/>
  <c r="AB48" i="4"/>
  <c r="AC48" i="4"/>
  <c r="S46" i="4"/>
  <c r="S45" i="4"/>
  <c r="S44" i="4"/>
  <c r="T45" i="4"/>
  <c r="T44" i="4"/>
  <c r="S43" i="4"/>
  <c r="S42" i="4"/>
  <c r="T43" i="4"/>
  <c r="U44" i="4"/>
  <c r="U43" i="4"/>
  <c r="T42" i="4"/>
  <c r="U42" i="4"/>
  <c r="V43" i="4"/>
  <c r="V42" i="4"/>
  <c r="W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J75" i="6"/>
  <c r="J73" i="6"/>
  <c r="C4" i="5"/>
  <c r="C13" i="5"/>
  <c r="C14" i="5"/>
  <c r="C15" i="5"/>
  <c r="C16" i="5"/>
  <c r="C17"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D4" i="5"/>
  <c r="E4" i="5"/>
  <c r="B13" i="5"/>
  <c r="V13" i="5"/>
  <c r="E13" i="5"/>
  <c r="X13" i="5" s="1"/>
  <c r="B14" i="5"/>
  <c r="V14" i="5"/>
  <c r="E14" i="5"/>
  <c r="X14" i="5" s="1"/>
  <c r="B15" i="5"/>
  <c r="V15" i="5"/>
  <c r="E15" i="5"/>
  <c r="X15" i="5" s="1"/>
  <c r="B16" i="5"/>
  <c r="V16" i="5"/>
  <c r="E16" i="5"/>
  <c r="X16" i="5" s="1"/>
  <c r="B17" i="5"/>
  <c r="V17" i="5"/>
  <c r="E17" i="5"/>
  <c r="X17" i="5" s="1"/>
  <c r="V18" i="5"/>
  <c r="E18" i="5"/>
  <c r="B19" i="5"/>
  <c r="V19" i="5"/>
  <c r="E19" i="5"/>
  <c r="X19" i="5" s="1"/>
  <c r="B20" i="5"/>
  <c r="V20" i="5"/>
  <c r="E20" i="5"/>
  <c r="X20" i="5" s="1"/>
  <c r="B21" i="5"/>
  <c r="V21" i="5"/>
  <c r="E21" i="5"/>
  <c r="X21" i="5" s="1"/>
  <c r="B22" i="5"/>
  <c r="V22" i="5"/>
  <c r="E22" i="5"/>
  <c r="X22" i="5" s="1"/>
  <c r="B23" i="5"/>
  <c r="V23" i="5"/>
  <c r="E23" i="5"/>
  <c r="X23" i="5" s="1"/>
  <c r="B24" i="5"/>
  <c r="V24" i="5"/>
  <c r="E24" i="5"/>
  <c r="X24" i="5" s="1"/>
  <c r="B25" i="5"/>
  <c r="V25" i="5"/>
  <c r="E25" i="5"/>
  <c r="X25" i="5" s="1"/>
  <c r="B26" i="5"/>
  <c r="V26" i="5"/>
  <c r="E26" i="5"/>
  <c r="B27" i="5"/>
  <c r="V27" i="5"/>
  <c r="E27" i="5"/>
  <c r="B28" i="5"/>
  <c r="V28" i="5"/>
  <c r="E28" i="5"/>
  <c r="X28" i="5" s="1"/>
  <c r="B29" i="5"/>
  <c r="V29" i="5"/>
  <c r="E29" i="5"/>
  <c r="X29" i="5" s="1"/>
  <c r="B30" i="5"/>
  <c r="V30" i="5"/>
  <c r="E30" i="5"/>
  <c r="X30" i="5" s="1"/>
  <c r="B31" i="5"/>
  <c r="V31" i="5"/>
  <c r="E31" i="5"/>
  <c r="X31" i="5" s="1"/>
  <c r="B32" i="5"/>
  <c r="V32" i="5"/>
  <c r="E32" i="5"/>
  <c r="B33" i="5"/>
  <c r="V33" i="5"/>
  <c r="E33" i="5"/>
  <c r="X33" i="5" s="1"/>
  <c r="B34" i="5"/>
  <c r="V34" i="5"/>
  <c r="E34" i="5"/>
  <c r="B35" i="5"/>
  <c r="V35" i="5"/>
  <c r="E35" i="5"/>
  <c r="X35" i="5" s="1"/>
  <c r="B36" i="5"/>
  <c r="V36" i="5"/>
  <c r="E36" i="5"/>
  <c r="X36" i="5" s="1"/>
  <c r="B37" i="5"/>
  <c r="V37" i="5"/>
  <c r="E37" i="5"/>
  <c r="X37" i="5" s="1"/>
  <c r="B38" i="5"/>
  <c r="V38" i="5"/>
  <c r="E38" i="5"/>
  <c r="X38" i="5" s="1"/>
  <c r="B39" i="5"/>
  <c r="V39" i="5"/>
  <c r="E39" i="5"/>
  <c r="X39" i="5" s="1"/>
  <c r="B40" i="5"/>
  <c r="V40" i="5"/>
  <c r="E40" i="5"/>
  <c r="X40" i="5" s="1"/>
  <c r="B41" i="5"/>
  <c r="V41" i="5"/>
  <c r="E41" i="5"/>
  <c r="X41" i="5" s="1"/>
  <c r="B42" i="5"/>
  <c r="V42" i="5"/>
  <c r="E42" i="5"/>
  <c r="X42" i="5" s="1"/>
  <c r="B43" i="5"/>
  <c r="V43" i="5"/>
  <c r="E43" i="5"/>
  <c r="X43" i="5" s="1"/>
  <c r="B44" i="5"/>
  <c r="V44" i="5"/>
  <c r="E44" i="5"/>
  <c r="X44" i="5" s="1"/>
  <c r="B45" i="5"/>
  <c r="V45" i="5"/>
  <c r="E45" i="5"/>
  <c r="X45" i="5" s="1"/>
  <c r="B46" i="5"/>
  <c r="V46" i="5"/>
  <c r="E46" i="5"/>
  <c r="X46" i="5" s="1"/>
  <c r="B47" i="5"/>
  <c r="V47" i="5"/>
  <c r="E47" i="5"/>
  <c r="B48" i="5"/>
  <c r="V48" i="5"/>
  <c r="E48" i="5"/>
  <c r="X48" i="5" s="1"/>
  <c r="B49" i="5"/>
  <c r="V49" i="5"/>
  <c r="E49" i="5"/>
  <c r="X49" i="5" s="1"/>
  <c r="B50" i="5"/>
  <c r="V50" i="5"/>
  <c r="E50" i="5"/>
  <c r="X50" i="5" s="1"/>
  <c r="B51" i="5"/>
  <c r="V51" i="5"/>
  <c r="E51" i="5"/>
  <c r="X51" i="5" s="1"/>
  <c r="B52" i="5"/>
  <c r="V52" i="5"/>
  <c r="E52" i="5"/>
  <c r="X52" i="5" s="1"/>
  <c r="B53" i="5"/>
  <c r="V53" i="5"/>
  <c r="E53" i="5"/>
  <c r="X53" i="5" s="1"/>
  <c r="B54" i="5"/>
  <c r="V54" i="5"/>
  <c r="E54" i="5"/>
  <c r="B55" i="5"/>
  <c r="V55" i="5"/>
  <c r="E55" i="5"/>
  <c r="X55" i="5" s="1"/>
  <c r="B56" i="5"/>
  <c r="V56" i="5"/>
  <c r="E56" i="5"/>
  <c r="X56" i="5" s="1"/>
  <c r="B57" i="5"/>
  <c r="V57" i="5"/>
  <c r="E57" i="5"/>
  <c r="X57" i="5" s="1"/>
  <c r="B58" i="5"/>
  <c r="V58" i="5"/>
  <c r="E58" i="5"/>
  <c r="X58" i="5" s="1"/>
  <c r="B59" i="5"/>
  <c r="V59" i="5"/>
  <c r="E59" i="5"/>
  <c r="X59" i="5" s="1"/>
  <c r="B60" i="5"/>
  <c r="V60" i="5"/>
  <c r="E60" i="5"/>
  <c r="X60" i="5" s="1"/>
  <c r="B61" i="5"/>
  <c r="V61" i="5"/>
  <c r="E61" i="5"/>
  <c r="X61" i="5" s="1"/>
  <c r="B62" i="5"/>
  <c r="V62" i="5"/>
  <c r="E62" i="5"/>
  <c r="X62" i="5" s="1"/>
  <c r="B63" i="5"/>
  <c r="V63" i="5"/>
  <c r="E63" i="5"/>
  <c r="X63" i="5" s="1"/>
  <c r="B64" i="5"/>
  <c r="V64" i="5"/>
  <c r="E64" i="5"/>
  <c r="X64" i="5" s="1"/>
  <c r="B65" i="5"/>
  <c r="V65" i="5"/>
  <c r="E65" i="5"/>
  <c r="X65" i="5" s="1"/>
  <c r="B66" i="5"/>
  <c r="V66" i="5"/>
  <c r="E66" i="5"/>
  <c r="X66" i="5" s="1"/>
  <c r="B67" i="5"/>
  <c r="V67" i="5"/>
  <c r="E67" i="5"/>
  <c r="B68" i="5"/>
  <c r="V68" i="5"/>
  <c r="E68" i="5"/>
  <c r="X68" i="5" s="1"/>
  <c r="B69" i="5"/>
  <c r="V69" i="5"/>
  <c r="E69" i="5"/>
  <c r="X69" i="5" s="1"/>
  <c r="B70" i="5"/>
  <c r="V70" i="5"/>
  <c r="E70" i="5"/>
  <c r="X70" i="5" s="1"/>
  <c r="B71" i="5"/>
  <c r="V71" i="5"/>
  <c r="E71" i="5"/>
  <c r="X71" i="5" s="1"/>
  <c r="B72" i="5"/>
  <c r="V72" i="5"/>
  <c r="E72" i="5"/>
  <c r="X72" i="5" s="1"/>
  <c r="B73" i="5"/>
  <c r="V73" i="5"/>
  <c r="E73" i="5"/>
  <c r="X73" i="5" s="1"/>
  <c r="B74" i="5"/>
  <c r="V74" i="5"/>
  <c r="E74" i="5"/>
  <c r="X74" i="5" s="1"/>
  <c r="B75" i="5"/>
  <c r="V75" i="5"/>
  <c r="E75" i="5"/>
  <c r="X75" i="5" s="1"/>
  <c r="B76" i="5"/>
  <c r="V76" i="5"/>
  <c r="E76" i="5"/>
  <c r="X76" i="5" s="1"/>
  <c r="B77" i="5"/>
  <c r="V77" i="5"/>
  <c r="E77" i="5"/>
  <c r="X77" i="5" s="1"/>
  <c r="B78" i="5"/>
  <c r="V78" i="5"/>
  <c r="E78" i="5"/>
  <c r="X78" i="5" s="1"/>
  <c r="B79" i="5"/>
  <c r="V79" i="5"/>
  <c r="E79" i="5"/>
  <c r="X79" i="5" s="1"/>
  <c r="B80" i="5"/>
  <c r="V80" i="5"/>
  <c r="E80" i="5"/>
  <c r="X80" i="5" s="1"/>
  <c r="B81" i="5"/>
  <c r="V81" i="5"/>
  <c r="E81" i="5"/>
  <c r="X81" i="5" s="1"/>
  <c r="B82" i="5"/>
  <c r="V82" i="5"/>
  <c r="E82" i="5"/>
  <c r="X82" i="5" s="1"/>
  <c r="B83" i="5"/>
  <c r="V83" i="5"/>
  <c r="E83" i="5"/>
  <c r="X83" i="5" s="1"/>
  <c r="B84" i="5"/>
  <c r="V84" i="5"/>
  <c r="E84" i="5"/>
  <c r="X84" i="5" s="1"/>
  <c r="B85" i="5"/>
  <c r="V85" i="5"/>
  <c r="E85" i="5"/>
  <c r="X85" i="5" s="1"/>
  <c r="B86" i="5"/>
  <c r="V86" i="5"/>
  <c r="E86" i="5"/>
  <c r="X86" i="5" s="1"/>
  <c r="B87" i="5"/>
  <c r="V87" i="5"/>
  <c r="E87" i="5"/>
  <c r="X87" i="5" s="1"/>
  <c r="B88" i="5"/>
  <c r="V88" i="5"/>
  <c r="E88" i="5"/>
  <c r="X88" i="5" s="1"/>
  <c r="B89" i="5"/>
  <c r="V89" i="5"/>
  <c r="E89" i="5"/>
  <c r="X89" i="5" s="1"/>
  <c r="B90" i="5"/>
  <c r="V90" i="5"/>
  <c r="E90" i="5"/>
  <c r="X90" i="5" s="1"/>
  <c r="B91" i="5"/>
  <c r="V91" i="5"/>
  <c r="E91" i="5"/>
  <c r="X91" i="5" s="1"/>
  <c r="B92" i="5"/>
  <c r="V92" i="5"/>
  <c r="E92" i="5"/>
  <c r="X92" i="5" s="1"/>
  <c r="B93" i="5"/>
  <c r="V93" i="5"/>
  <c r="E93" i="5"/>
  <c r="X93" i="5" s="1"/>
  <c r="B94" i="5"/>
  <c r="V94" i="5"/>
  <c r="E94" i="5"/>
  <c r="B95" i="5"/>
  <c r="V95" i="5"/>
  <c r="E95" i="5"/>
  <c r="X95" i="5" s="1"/>
  <c r="B96" i="5"/>
  <c r="V96" i="5"/>
  <c r="E96" i="5"/>
  <c r="X96" i="5" s="1"/>
  <c r="B97" i="5"/>
  <c r="V97" i="5"/>
  <c r="E97" i="5"/>
  <c r="X97" i="5" s="1"/>
  <c r="B98" i="5"/>
  <c r="V98" i="5"/>
  <c r="E98" i="5"/>
  <c r="X98" i="5" s="1"/>
  <c r="B99" i="5"/>
  <c r="V99" i="5"/>
  <c r="E99" i="5"/>
  <c r="X99" i="5" s="1"/>
  <c r="B100" i="5"/>
  <c r="V100" i="5"/>
  <c r="E100" i="5"/>
  <c r="X100" i="5" s="1"/>
  <c r="B101" i="5"/>
  <c r="V101" i="5"/>
  <c r="E101" i="5"/>
  <c r="X101" i="5" s="1"/>
  <c r="B102" i="5"/>
  <c r="V102" i="5"/>
  <c r="E102" i="5"/>
  <c r="X102" i="5" s="1"/>
  <c r="B103" i="5"/>
  <c r="V103" i="5"/>
  <c r="E103" i="5"/>
  <c r="X103" i="5" s="1"/>
  <c r="B104" i="5"/>
  <c r="V104" i="5"/>
  <c r="E104" i="5"/>
  <c r="X104" i="5" s="1"/>
  <c r="B105" i="5"/>
  <c r="V105" i="5"/>
  <c r="E105" i="5"/>
  <c r="X105" i="5" s="1"/>
  <c r="B106" i="5"/>
  <c r="V106" i="5"/>
  <c r="E106" i="5"/>
  <c r="X106" i="5" s="1"/>
  <c r="B107" i="5"/>
  <c r="V107" i="5"/>
  <c r="E107" i="5"/>
  <c r="X107" i="5" s="1"/>
  <c r="B108" i="5"/>
  <c r="V108" i="5"/>
  <c r="E108" i="5"/>
  <c r="X108" i="5" s="1"/>
  <c r="B109" i="5"/>
  <c r="V109" i="5"/>
  <c r="E109" i="5"/>
  <c r="X109" i="5" s="1"/>
  <c r="B110" i="5"/>
  <c r="V110" i="5"/>
  <c r="E110" i="5"/>
  <c r="X110" i="5" s="1"/>
  <c r="B111" i="5"/>
  <c r="V111" i="5"/>
  <c r="E111" i="5"/>
  <c r="X111" i="5" s="1"/>
  <c r="B112" i="5"/>
  <c r="V112" i="5"/>
  <c r="E112" i="5"/>
  <c r="B113" i="5"/>
  <c r="V113" i="5"/>
  <c r="E113" i="5"/>
  <c r="X113" i="5" s="1"/>
  <c r="B114" i="5"/>
  <c r="V114" i="5"/>
  <c r="E114" i="5"/>
  <c r="B115" i="5"/>
  <c r="V115" i="5"/>
  <c r="E115" i="5"/>
  <c r="X115" i="5" s="1"/>
  <c r="B116" i="5"/>
  <c r="V116" i="5"/>
  <c r="E116" i="5"/>
  <c r="X116" i="5" s="1"/>
  <c r="B117" i="5"/>
  <c r="V117" i="5"/>
  <c r="E117" i="5"/>
  <c r="X117" i="5" s="1"/>
  <c r="B118" i="5"/>
  <c r="V118" i="5"/>
  <c r="E118" i="5"/>
  <c r="X118" i="5" s="1"/>
  <c r="B119" i="5"/>
  <c r="V119" i="5"/>
  <c r="E119" i="5"/>
  <c r="B120" i="5"/>
  <c r="V120" i="5"/>
  <c r="E120" i="5"/>
  <c r="X120" i="5" s="1"/>
  <c r="B121" i="5"/>
  <c r="V121" i="5"/>
  <c r="E121" i="5"/>
  <c r="X121" i="5" s="1"/>
  <c r="B122" i="5"/>
  <c r="V122" i="5"/>
  <c r="E122" i="5"/>
  <c r="B123" i="5"/>
  <c r="V123" i="5"/>
  <c r="E123" i="5"/>
  <c r="X123" i="5" s="1"/>
  <c r="B124" i="5"/>
  <c r="V124" i="5"/>
  <c r="E124" i="5"/>
  <c r="X124" i="5" s="1"/>
  <c r="B125" i="5"/>
  <c r="V125" i="5"/>
  <c r="E125" i="5"/>
  <c r="X125" i="5" s="1"/>
  <c r="B126" i="5"/>
  <c r="V126" i="5"/>
  <c r="E126" i="5"/>
  <c r="X126" i="5" s="1"/>
  <c r="B127" i="5"/>
  <c r="V127" i="5"/>
  <c r="E127" i="5"/>
  <c r="B128" i="5"/>
  <c r="V128" i="5"/>
  <c r="E128" i="5"/>
  <c r="X128" i="5" s="1"/>
  <c r="B129" i="5"/>
  <c r="V129" i="5"/>
  <c r="E129" i="5"/>
  <c r="X129" i="5" s="1"/>
  <c r="B130" i="5"/>
  <c r="V130" i="5"/>
  <c r="E130" i="5"/>
  <c r="X130" i="5" s="1"/>
  <c r="B131" i="5"/>
  <c r="V131" i="5"/>
  <c r="E131" i="5"/>
  <c r="X131" i="5" s="1"/>
  <c r="B132" i="5"/>
  <c r="V132" i="5"/>
  <c r="E132" i="5"/>
  <c r="X132" i="5" s="1"/>
  <c r="B133" i="5"/>
  <c r="V133" i="5"/>
  <c r="E133" i="5"/>
  <c r="X133" i="5" s="1"/>
  <c r="B134" i="5"/>
  <c r="V134" i="5"/>
  <c r="E134" i="5"/>
  <c r="X134" i="5" s="1"/>
  <c r="B135" i="5"/>
  <c r="V135" i="5"/>
  <c r="E135" i="5"/>
  <c r="X135" i="5" s="1"/>
  <c r="B136" i="5"/>
  <c r="V136" i="5"/>
  <c r="E136" i="5"/>
  <c r="X136" i="5" s="1"/>
  <c r="B137" i="5"/>
  <c r="V137" i="5"/>
  <c r="E137" i="5"/>
  <c r="X137" i="5" s="1"/>
  <c r="B138" i="5"/>
  <c r="V138" i="5"/>
  <c r="E138" i="5"/>
  <c r="X138" i="5" s="1"/>
  <c r="B139" i="5"/>
  <c r="V139" i="5"/>
  <c r="E139" i="5"/>
  <c r="X139" i="5" s="1"/>
  <c r="B140" i="5"/>
  <c r="V140" i="5"/>
  <c r="E140" i="5"/>
  <c r="X140" i="5" s="1"/>
  <c r="B141" i="5"/>
  <c r="V141" i="5"/>
  <c r="E141" i="5"/>
  <c r="X141" i="5" s="1"/>
  <c r="B142" i="5"/>
  <c r="V142" i="5"/>
  <c r="E142" i="5"/>
  <c r="X142" i="5" s="1"/>
  <c r="B143" i="5"/>
  <c r="V143" i="5"/>
  <c r="E143" i="5"/>
  <c r="X143" i="5" s="1"/>
  <c r="B144" i="5"/>
  <c r="V144" i="5"/>
  <c r="E144" i="5"/>
  <c r="X144" i="5" s="1"/>
  <c r="B145" i="5"/>
  <c r="V145" i="5"/>
  <c r="E145" i="5"/>
  <c r="X145" i="5" s="1"/>
  <c r="B146" i="5"/>
  <c r="V146" i="5"/>
  <c r="E146" i="5"/>
  <c r="X146" i="5" s="1"/>
  <c r="B147" i="5"/>
  <c r="V147" i="5"/>
  <c r="E147" i="5"/>
  <c r="X147" i="5" s="1"/>
  <c r="B148" i="5"/>
  <c r="V148" i="5"/>
  <c r="E148" i="5"/>
  <c r="X148" i="5" s="1"/>
  <c r="B149" i="5"/>
  <c r="V149" i="5"/>
  <c r="E149" i="5"/>
  <c r="X149" i="5" s="1"/>
  <c r="B150" i="5"/>
  <c r="V150" i="5"/>
  <c r="E150" i="5"/>
  <c r="X150" i="5" s="1"/>
  <c r="B151" i="5"/>
  <c r="V151" i="5"/>
  <c r="E151" i="5"/>
  <c r="X151" i="5" s="1"/>
  <c r="B152" i="5"/>
  <c r="V152" i="5"/>
  <c r="E152" i="5"/>
  <c r="X152" i="5" s="1"/>
  <c r="B153" i="5"/>
  <c r="V153" i="5"/>
  <c r="E153" i="5"/>
  <c r="X153" i="5" s="1"/>
  <c r="B154" i="5"/>
  <c r="V154" i="5"/>
  <c r="E154" i="5"/>
  <c r="V155" i="5"/>
  <c r="E155" i="5"/>
  <c r="X155" i="5" s="1"/>
  <c r="V156" i="5"/>
  <c r="E156" i="5"/>
  <c r="X156" i="5" s="1"/>
  <c r="B157" i="5"/>
  <c r="V157" i="5"/>
  <c r="E157" i="5"/>
  <c r="X157" i="5" s="1"/>
  <c r="B158" i="5"/>
  <c r="V158" i="5"/>
  <c r="E158" i="5"/>
  <c r="X158" i="5" s="1"/>
  <c r="B159" i="5"/>
  <c r="V159" i="5"/>
  <c r="E159" i="5"/>
  <c r="X159" i="5" s="1"/>
  <c r="B160" i="5"/>
  <c r="V160" i="5"/>
  <c r="E160" i="5"/>
  <c r="X160" i="5" s="1"/>
  <c r="B161" i="5"/>
  <c r="V161" i="5"/>
  <c r="E161" i="5"/>
  <c r="X161" i="5" s="1"/>
  <c r="B162" i="5"/>
  <c r="V162" i="5"/>
  <c r="E162" i="5"/>
  <c r="X162" i="5" s="1"/>
  <c r="B163" i="5"/>
  <c r="V163" i="5"/>
  <c r="E163" i="5"/>
  <c r="X163" i="5" s="1"/>
  <c r="B164" i="5"/>
  <c r="V164" i="5"/>
  <c r="E164" i="5"/>
  <c r="X164" i="5" s="1"/>
  <c r="B165" i="5"/>
  <c r="V165" i="5"/>
  <c r="E165" i="5"/>
  <c r="X165" i="5" s="1"/>
  <c r="B166" i="5"/>
  <c r="V166" i="5"/>
  <c r="E166" i="5"/>
  <c r="X166" i="5" s="1"/>
  <c r="B167" i="5"/>
  <c r="V167" i="5"/>
  <c r="E167" i="5"/>
  <c r="X167" i="5" s="1"/>
  <c r="B168" i="5"/>
  <c r="V168" i="5"/>
  <c r="E168" i="5"/>
  <c r="X168" i="5" s="1"/>
  <c r="B169" i="5"/>
  <c r="V169" i="5"/>
  <c r="E169" i="5"/>
  <c r="X169" i="5" s="1"/>
  <c r="B170" i="5"/>
  <c r="V170" i="5"/>
  <c r="E170" i="5"/>
  <c r="X170" i="5" s="1"/>
  <c r="B171" i="5"/>
  <c r="V171" i="5"/>
  <c r="E171" i="5"/>
  <c r="X171" i="5" s="1"/>
  <c r="B172" i="5"/>
  <c r="V172" i="5"/>
  <c r="E172" i="5"/>
  <c r="X172" i="5" s="1"/>
  <c r="B173" i="5"/>
  <c r="V173" i="5"/>
  <c r="E173" i="5"/>
  <c r="X173" i="5" s="1"/>
  <c r="B174" i="5"/>
  <c r="V174" i="5"/>
  <c r="E174" i="5"/>
  <c r="X174" i="5" s="1"/>
  <c r="B175" i="5"/>
  <c r="V175" i="5"/>
  <c r="E175" i="5"/>
  <c r="X175" i="5" s="1"/>
  <c r="B176" i="5"/>
  <c r="V176" i="5"/>
  <c r="E176" i="5"/>
  <c r="X176" i="5" s="1"/>
  <c r="B177" i="5"/>
  <c r="V177" i="5"/>
  <c r="E177" i="5"/>
  <c r="X177" i="5" s="1"/>
  <c r="B178" i="5"/>
  <c r="V178" i="5"/>
  <c r="E178" i="5"/>
  <c r="X178" i="5" s="1"/>
  <c r="B179" i="5"/>
  <c r="V179" i="5"/>
  <c r="E179" i="5"/>
  <c r="B180" i="5"/>
  <c r="V180" i="5"/>
  <c r="E180" i="5"/>
  <c r="X180" i="5" s="1"/>
  <c r="B181" i="5"/>
  <c r="V181" i="5"/>
  <c r="E181" i="5"/>
  <c r="X181" i="5" s="1"/>
  <c r="B182" i="5"/>
  <c r="V182" i="5"/>
  <c r="E182" i="5"/>
  <c r="X182" i="5" s="1"/>
  <c r="B183" i="5"/>
  <c r="V183" i="5"/>
  <c r="E183" i="5"/>
  <c r="X183" i="5" s="1"/>
  <c r="B184" i="5"/>
  <c r="V184" i="5"/>
  <c r="E184" i="5"/>
  <c r="X184" i="5" s="1"/>
  <c r="B185" i="5"/>
  <c r="V185" i="5"/>
  <c r="E185" i="5"/>
  <c r="X185" i="5" s="1"/>
  <c r="B186" i="5"/>
  <c r="V186" i="5"/>
  <c r="E186" i="5"/>
  <c r="B187" i="5"/>
  <c r="V187" i="5"/>
  <c r="E187" i="5"/>
  <c r="X187" i="5" s="1"/>
  <c r="B188" i="5"/>
  <c r="V188" i="5"/>
  <c r="E188" i="5"/>
  <c r="B189" i="5"/>
  <c r="V189" i="5"/>
  <c r="E189" i="5"/>
  <c r="X189" i="5" s="1"/>
  <c r="V190" i="5"/>
  <c r="E190" i="5"/>
  <c r="X190" i="5" s="1"/>
  <c r="V191" i="5"/>
  <c r="E191" i="5"/>
  <c r="X191" i="5" s="1"/>
  <c r="B192" i="5"/>
  <c r="V192" i="5"/>
  <c r="E192" i="5"/>
  <c r="X192" i="5" s="1"/>
  <c r="B193" i="5"/>
  <c r="V193" i="5"/>
  <c r="E193" i="5"/>
  <c r="X193" i="5" s="1"/>
  <c r="B194" i="5"/>
  <c r="V194" i="5"/>
  <c r="E194" i="5"/>
  <c r="B195" i="5"/>
  <c r="V195" i="5"/>
  <c r="E195" i="5"/>
  <c r="B196" i="5"/>
  <c r="V196" i="5"/>
  <c r="E196" i="5"/>
  <c r="X196" i="5" s="1"/>
  <c r="B197" i="5"/>
  <c r="V197" i="5"/>
  <c r="E197" i="5"/>
  <c r="X197" i="5" s="1"/>
  <c r="B198" i="5"/>
  <c r="V198" i="5"/>
  <c r="E198" i="5"/>
  <c r="X198" i="5" s="1"/>
  <c r="B199" i="5"/>
  <c r="V199" i="5"/>
  <c r="E199" i="5"/>
  <c r="X199" i="5" s="1"/>
  <c r="B200" i="5"/>
  <c r="V200" i="5"/>
  <c r="E200" i="5"/>
  <c r="X200" i="5" s="1"/>
  <c r="B201" i="5"/>
  <c r="V201" i="5"/>
  <c r="E201" i="5"/>
  <c r="X201" i="5" s="1"/>
  <c r="B202" i="5"/>
  <c r="V202" i="5"/>
  <c r="E202" i="5"/>
  <c r="B203" i="5"/>
  <c r="V203" i="5"/>
  <c r="E203" i="5"/>
  <c r="B204" i="5"/>
  <c r="V204" i="5"/>
  <c r="E204" i="5"/>
  <c r="X204" i="5" s="1"/>
  <c r="B205" i="5"/>
  <c r="V205" i="5"/>
  <c r="E205" i="5"/>
  <c r="X205" i="5" s="1"/>
  <c r="B206" i="5"/>
  <c r="V206" i="5"/>
  <c r="E206" i="5"/>
  <c r="X206" i="5" s="1"/>
  <c r="B207" i="5"/>
  <c r="V207" i="5"/>
  <c r="E207" i="5"/>
  <c r="X207" i="5" s="1"/>
  <c r="B208" i="5"/>
  <c r="V208" i="5"/>
  <c r="E208" i="5"/>
  <c r="X208" i="5" s="1"/>
  <c r="B209" i="5"/>
  <c r="V209" i="5"/>
  <c r="E209" i="5"/>
  <c r="X209" i="5" s="1"/>
  <c r="B210" i="5"/>
  <c r="V210" i="5"/>
  <c r="E210" i="5"/>
  <c r="X210" i="5" s="1"/>
  <c r="B211" i="5"/>
  <c r="V211" i="5"/>
  <c r="E211" i="5"/>
  <c r="X211" i="5" s="1"/>
  <c r="B212" i="5"/>
  <c r="V212" i="5"/>
  <c r="E212" i="5"/>
  <c r="X212" i="5" s="1"/>
  <c r="B213" i="5"/>
  <c r="V213" i="5"/>
  <c r="E213" i="5"/>
  <c r="X213" i="5" s="1"/>
  <c r="B214" i="5"/>
  <c r="V214" i="5"/>
  <c r="E214" i="5"/>
  <c r="X214" i="5" s="1"/>
  <c r="B215" i="5"/>
  <c r="V215" i="5"/>
  <c r="E215" i="5"/>
  <c r="B216" i="5"/>
  <c r="V216" i="5"/>
  <c r="E216" i="5"/>
  <c r="X216" i="5" s="1"/>
  <c r="B217" i="5"/>
  <c r="V217" i="5"/>
  <c r="E217" i="5"/>
  <c r="X217" i="5" s="1"/>
  <c r="B218" i="5"/>
  <c r="V218" i="5"/>
  <c r="E218" i="5"/>
  <c r="X218" i="5" s="1"/>
  <c r="B219" i="5"/>
  <c r="V219" i="5"/>
  <c r="E219" i="5"/>
  <c r="X219" i="5" s="1"/>
  <c r="B220" i="5"/>
  <c r="V220" i="5"/>
  <c r="E220" i="5"/>
  <c r="X220" i="5" s="1"/>
  <c r="B221" i="5"/>
  <c r="V221" i="5"/>
  <c r="E221" i="5"/>
  <c r="X221" i="5" s="1"/>
  <c r="B222" i="5"/>
  <c r="V222" i="5"/>
  <c r="E222" i="5"/>
  <c r="B223" i="5"/>
  <c r="V223" i="5"/>
  <c r="E223" i="5"/>
  <c r="X223" i="5" s="1"/>
  <c r="B224" i="5"/>
  <c r="V224" i="5"/>
  <c r="E224" i="5"/>
  <c r="X224" i="5" s="1"/>
  <c r="B225" i="5"/>
  <c r="V225" i="5"/>
  <c r="E225" i="5"/>
  <c r="X225" i="5" s="1"/>
  <c r="B226" i="5"/>
  <c r="V226" i="5"/>
  <c r="E226" i="5"/>
  <c r="X226" i="5" s="1"/>
  <c r="B227" i="5"/>
  <c r="V227" i="5"/>
  <c r="E227" i="5"/>
  <c r="X227" i="5" s="1"/>
  <c r="B228" i="5"/>
  <c r="V228" i="5"/>
  <c r="E228" i="5"/>
  <c r="X228" i="5" s="1"/>
  <c r="B229" i="5"/>
  <c r="V229" i="5"/>
  <c r="E229" i="5"/>
  <c r="X229" i="5" s="1"/>
  <c r="B230" i="5"/>
  <c r="V230" i="5"/>
  <c r="E230" i="5"/>
  <c r="X230" i="5" s="1"/>
  <c r="B231" i="5"/>
  <c r="V231" i="5"/>
  <c r="E231" i="5"/>
  <c r="X231" i="5" s="1"/>
  <c r="B232" i="5"/>
  <c r="V232" i="5"/>
  <c r="E232" i="5"/>
  <c r="X232" i="5" s="1"/>
  <c r="B233" i="5"/>
  <c r="V233" i="5"/>
  <c r="E233" i="5"/>
  <c r="X233" i="5" s="1"/>
  <c r="B234" i="5"/>
  <c r="V234" i="5"/>
  <c r="E234" i="5"/>
  <c r="X234" i="5" s="1"/>
  <c r="B235" i="5"/>
  <c r="V235" i="5"/>
  <c r="E235" i="5"/>
  <c r="B236" i="5"/>
  <c r="V236" i="5"/>
  <c r="E236" i="5"/>
  <c r="X236" i="5" s="1"/>
  <c r="B237" i="5"/>
  <c r="V237" i="5"/>
  <c r="E237" i="5"/>
  <c r="X237" i="5" s="1"/>
  <c r="B238" i="5"/>
  <c r="V238" i="5"/>
  <c r="E238" i="5"/>
  <c r="X238" i="5" s="1"/>
  <c r="B239" i="5"/>
  <c r="V239" i="5"/>
  <c r="E239" i="5"/>
  <c r="X239" i="5" s="1"/>
  <c r="B240" i="5"/>
  <c r="V240" i="5"/>
  <c r="E240" i="5"/>
  <c r="X240" i="5" s="1"/>
  <c r="B241" i="5"/>
  <c r="V241" i="5"/>
  <c r="E241" i="5"/>
  <c r="X241" i="5" s="1"/>
  <c r="B242" i="5"/>
  <c r="V242" i="5"/>
  <c r="E242" i="5"/>
  <c r="B243" i="5"/>
  <c r="V243" i="5"/>
  <c r="E243" i="5"/>
  <c r="X243" i="5" s="1"/>
  <c r="B244" i="5"/>
  <c r="V244" i="5"/>
  <c r="E244" i="5"/>
  <c r="X244" i="5" s="1"/>
  <c r="B245" i="5"/>
  <c r="V245" i="5"/>
  <c r="E245" i="5"/>
  <c r="X245" i="5" s="1"/>
  <c r="B246" i="5"/>
  <c r="V246" i="5"/>
  <c r="E246" i="5"/>
  <c r="B247" i="5"/>
  <c r="V247" i="5"/>
  <c r="E247" i="5"/>
  <c r="B248" i="5"/>
  <c r="V248" i="5"/>
  <c r="E248" i="5"/>
  <c r="X248" i="5" s="1"/>
  <c r="B249" i="5"/>
  <c r="V249" i="5"/>
  <c r="E249" i="5"/>
  <c r="X249" i="5" s="1"/>
  <c r="B250" i="5"/>
  <c r="V250" i="5"/>
  <c r="E250" i="5"/>
  <c r="B251" i="5"/>
  <c r="V251" i="5"/>
  <c r="E251" i="5"/>
  <c r="B252" i="5"/>
  <c r="V252" i="5"/>
  <c r="E252" i="5"/>
  <c r="X252" i="5" s="1"/>
  <c r="B253" i="5"/>
  <c r="V253" i="5"/>
  <c r="E253" i="5"/>
  <c r="X253" i="5" s="1"/>
  <c r="B254" i="5"/>
  <c r="V254" i="5"/>
  <c r="E254" i="5"/>
  <c r="X254" i="5" s="1"/>
  <c r="B255" i="5"/>
  <c r="V255" i="5"/>
  <c r="E255" i="5"/>
  <c r="B256" i="5"/>
  <c r="V256" i="5"/>
  <c r="E256" i="5"/>
  <c r="X256" i="5" s="1"/>
  <c r="B257" i="5"/>
  <c r="V257" i="5"/>
  <c r="E257" i="5"/>
  <c r="X257" i="5" s="1"/>
  <c r="B258" i="5"/>
  <c r="V258" i="5"/>
  <c r="E258" i="5"/>
  <c r="X258" i="5" s="1"/>
  <c r="B259" i="5"/>
  <c r="V259" i="5"/>
  <c r="E259" i="5"/>
  <c r="X259" i="5" s="1"/>
  <c r="B260" i="5"/>
  <c r="V260" i="5"/>
  <c r="E260" i="5"/>
  <c r="X260" i="5" s="1"/>
  <c r="B261" i="5"/>
  <c r="V261" i="5"/>
  <c r="E261" i="5"/>
  <c r="X261" i="5" s="1"/>
  <c r="B262" i="5"/>
  <c r="V262" i="5"/>
  <c r="E262" i="5"/>
  <c r="X262" i="5" s="1"/>
  <c r="B263" i="5"/>
  <c r="V263" i="5"/>
  <c r="E263" i="5"/>
  <c r="X263" i="5" s="1"/>
  <c r="B264" i="5"/>
  <c r="V264" i="5"/>
  <c r="E264" i="5"/>
  <c r="X264" i="5" s="1"/>
  <c r="B265" i="5"/>
  <c r="V265" i="5"/>
  <c r="E265" i="5"/>
  <c r="X265" i="5" s="1"/>
  <c r="B266" i="5"/>
  <c r="V266" i="5"/>
  <c r="E266" i="5"/>
  <c r="X266" i="5" s="1"/>
  <c r="B267" i="5"/>
  <c r="V267" i="5"/>
  <c r="E267" i="5"/>
  <c r="X267" i="5" s="1"/>
  <c r="B268" i="5"/>
  <c r="V268" i="5"/>
  <c r="E268" i="5"/>
  <c r="X268" i="5" s="1"/>
  <c r="B269" i="5"/>
  <c r="V269" i="5"/>
  <c r="E269" i="5"/>
  <c r="X269" i="5" s="1"/>
  <c r="B270" i="5"/>
  <c r="V270" i="5"/>
  <c r="E270" i="5"/>
  <c r="X270" i="5" s="1"/>
  <c r="B271" i="5"/>
  <c r="V271" i="5"/>
  <c r="E271" i="5"/>
  <c r="X271" i="5" s="1"/>
  <c r="B272" i="5"/>
  <c r="V272" i="5"/>
  <c r="E272" i="5"/>
  <c r="X272" i="5" s="1"/>
  <c r="B273" i="5"/>
  <c r="V273" i="5"/>
  <c r="E273" i="5"/>
  <c r="X273" i="5" s="1"/>
  <c r="B274" i="5"/>
  <c r="V274" i="5"/>
  <c r="E274" i="5"/>
  <c r="X274" i="5" s="1"/>
  <c r="B275" i="5"/>
  <c r="V275" i="5"/>
  <c r="E275" i="5"/>
  <c r="B276" i="5"/>
  <c r="V276" i="5"/>
  <c r="E276" i="5"/>
  <c r="X276" i="5" s="1"/>
  <c r="B277" i="5"/>
  <c r="V277" i="5"/>
  <c r="E277" i="5"/>
  <c r="B278" i="5"/>
  <c r="V278" i="5"/>
  <c r="E278" i="5"/>
  <c r="X278" i="5" s="1"/>
  <c r="B279" i="5"/>
  <c r="V279" i="5"/>
  <c r="E279" i="5"/>
  <c r="X279" i="5" s="1"/>
  <c r="B280" i="5"/>
  <c r="V280" i="5"/>
  <c r="E280" i="5"/>
  <c r="X280" i="5" s="1"/>
  <c r="B281" i="5"/>
  <c r="V281" i="5"/>
  <c r="E281" i="5"/>
  <c r="X281" i="5" s="1"/>
  <c r="B282" i="5"/>
  <c r="V282" i="5"/>
  <c r="E282" i="5"/>
  <c r="B283" i="5"/>
  <c r="V283" i="5"/>
  <c r="E283" i="5"/>
  <c r="X283" i="5" s="1"/>
  <c r="B284" i="5"/>
  <c r="V284" i="5"/>
  <c r="E284" i="5"/>
  <c r="X284" i="5" s="1"/>
  <c r="B285" i="5"/>
  <c r="V285" i="5"/>
  <c r="E285" i="5"/>
  <c r="X285" i="5" s="1"/>
  <c r="B286" i="5"/>
  <c r="V286" i="5"/>
  <c r="E286" i="5"/>
  <c r="X286" i="5" s="1"/>
  <c r="B287" i="5"/>
  <c r="V287" i="5"/>
  <c r="E287" i="5"/>
  <c r="X287" i="5" s="1"/>
  <c r="B288" i="5"/>
  <c r="V288" i="5"/>
  <c r="E288" i="5"/>
  <c r="X288" i="5" s="1"/>
  <c r="V289" i="5"/>
  <c r="E289" i="5"/>
  <c r="V290" i="5"/>
  <c r="E290" i="5"/>
  <c r="X290" i="5" s="1"/>
  <c r="B291" i="5"/>
  <c r="V291" i="5"/>
  <c r="E291" i="5"/>
  <c r="B292" i="5"/>
  <c r="V292" i="5"/>
  <c r="E292" i="5"/>
  <c r="X292" i="5" s="1"/>
  <c r="B293" i="5"/>
  <c r="V293" i="5"/>
  <c r="E293" i="5"/>
  <c r="X293" i="5" s="1"/>
  <c r="B294" i="5"/>
  <c r="V294" i="5"/>
  <c r="E294" i="5"/>
  <c r="X294" i="5" s="1"/>
  <c r="B295" i="5"/>
  <c r="V295" i="5"/>
  <c r="E295" i="5"/>
  <c r="X295" i="5" s="1"/>
  <c r="B296" i="5"/>
  <c r="V296" i="5"/>
  <c r="E296" i="5"/>
  <c r="X296" i="5" s="1"/>
  <c r="B297" i="5"/>
  <c r="V297" i="5"/>
  <c r="E297" i="5"/>
  <c r="X297" i="5" s="1"/>
  <c r="B298" i="5"/>
  <c r="V298" i="5"/>
  <c r="E298" i="5"/>
  <c r="X298" i="5" s="1"/>
  <c r="B299" i="5"/>
  <c r="V299" i="5"/>
  <c r="E299" i="5"/>
  <c r="X299" i="5" s="1"/>
  <c r="B300" i="5"/>
  <c r="V300" i="5"/>
  <c r="E300" i="5"/>
  <c r="X300" i="5" s="1"/>
  <c r="B301" i="5"/>
  <c r="V301" i="5"/>
  <c r="E301" i="5"/>
  <c r="X301" i="5" s="1"/>
  <c r="B302" i="5"/>
  <c r="V302" i="5"/>
  <c r="E302" i="5"/>
  <c r="X302" i="5" s="1"/>
  <c r="B303" i="5"/>
  <c r="V303" i="5"/>
  <c r="E303" i="5"/>
  <c r="X303" i="5" s="1"/>
  <c r="B304" i="5"/>
  <c r="V304" i="5"/>
  <c r="E304" i="5"/>
  <c r="X304" i="5" s="1"/>
  <c r="B305" i="5"/>
  <c r="V305" i="5"/>
  <c r="E305" i="5"/>
  <c r="X305" i="5" s="1"/>
  <c r="B306" i="5"/>
  <c r="V306" i="5"/>
  <c r="E306" i="5"/>
  <c r="X306" i="5" s="1"/>
  <c r="B307" i="5"/>
  <c r="V307" i="5"/>
  <c r="E307" i="5"/>
  <c r="X307" i="5" s="1"/>
  <c r="B308" i="5"/>
  <c r="V308" i="5"/>
  <c r="E308" i="5"/>
  <c r="B309" i="5"/>
  <c r="V309" i="5"/>
  <c r="E309" i="5"/>
  <c r="X309" i="5" s="1"/>
  <c r="B310" i="5"/>
  <c r="V310" i="5"/>
  <c r="E310" i="5"/>
  <c r="B311" i="5"/>
  <c r="V311" i="5"/>
  <c r="E311" i="5"/>
  <c r="B312" i="5"/>
  <c r="V312" i="5"/>
  <c r="E312" i="5"/>
  <c r="X312" i="5" s="1"/>
  <c r="B313" i="5"/>
  <c r="V313" i="5"/>
  <c r="E313" i="5"/>
  <c r="X313" i="5" s="1"/>
  <c r="B314" i="5"/>
  <c r="V314" i="5"/>
  <c r="E314" i="5"/>
  <c r="X314" i="5" s="1"/>
  <c r="B315" i="5"/>
  <c r="V315" i="5"/>
  <c r="E315" i="5"/>
  <c r="X315" i="5" s="1"/>
  <c r="B316" i="5"/>
  <c r="V316" i="5"/>
  <c r="E316" i="5"/>
  <c r="B317" i="5"/>
  <c r="V317" i="5"/>
  <c r="E317" i="5"/>
  <c r="X317" i="5" s="1"/>
  <c r="B318" i="5"/>
  <c r="V318" i="5"/>
  <c r="E318" i="5"/>
  <c r="X318" i="5" s="1"/>
  <c r="B319" i="5"/>
  <c r="V319" i="5"/>
  <c r="E319" i="5"/>
  <c r="X319" i="5" s="1"/>
  <c r="B320" i="5"/>
  <c r="V320" i="5"/>
  <c r="E320" i="5"/>
  <c r="X320" i="5" s="1"/>
  <c r="B321" i="5"/>
  <c r="V321" i="5"/>
  <c r="E321" i="5"/>
  <c r="X321" i="5" s="1"/>
  <c r="B322" i="5"/>
  <c r="V322" i="5"/>
  <c r="E322" i="5"/>
  <c r="X322" i="5" s="1"/>
  <c r="B323" i="5"/>
  <c r="V323" i="5"/>
  <c r="E323" i="5"/>
  <c r="X323" i="5" s="1"/>
  <c r="B324" i="5"/>
  <c r="V324" i="5"/>
  <c r="E324" i="5"/>
  <c r="X324" i="5" s="1"/>
  <c r="B325" i="5"/>
  <c r="V325" i="5"/>
  <c r="E325" i="5"/>
  <c r="X325" i="5" s="1"/>
  <c r="B326" i="5"/>
  <c r="V326" i="5"/>
  <c r="E326" i="5"/>
  <c r="X326" i="5" s="1"/>
  <c r="B327" i="5"/>
  <c r="V327" i="5"/>
  <c r="E327" i="5"/>
  <c r="X327" i="5" s="1"/>
  <c r="B328" i="5"/>
  <c r="V328" i="5"/>
  <c r="E328" i="5"/>
  <c r="X328" i="5" s="1"/>
  <c r="B329" i="5"/>
  <c r="V329" i="5"/>
  <c r="E329" i="5"/>
  <c r="X329" i="5" s="1"/>
  <c r="B330" i="5"/>
  <c r="V330" i="5"/>
  <c r="E330" i="5"/>
  <c r="X330" i="5" s="1"/>
  <c r="B331" i="5"/>
  <c r="V331" i="5"/>
  <c r="E331" i="5"/>
  <c r="X331" i="5" s="1"/>
  <c r="B332" i="5"/>
  <c r="V332" i="5"/>
  <c r="E332" i="5"/>
  <c r="X332" i="5" s="1"/>
  <c r="B333" i="5"/>
  <c r="V333" i="5"/>
  <c r="E333" i="5"/>
  <c r="X333" i="5" s="1"/>
  <c r="B334" i="5"/>
  <c r="V334" i="5"/>
  <c r="E334" i="5"/>
  <c r="X334" i="5" s="1"/>
  <c r="B335" i="5"/>
  <c r="V335" i="5"/>
  <c r="E335" i="5"/>
  <c r="X335" i="5" s="1"/>
  <c r="B336" i="5"/>
  <c r="V336" i="5"/>
  <c r="E336" i="5"/>
  <c r="B337" i="5"/>
  <c r="V337" i="5"/>
  <c r="E337" i="5"/>
  <c r="X337" i="5" s="1"/>
  <c r="B338" i="5"/>
  <c r="V338" i="5"/>
  <c r="E338" i="5"/>
  <c r="X338" i="5" s="1"/>
  <c r="B339" i="5"/>
  <c r="V339" i="5"/>
  <c r="E339" i="5"/>
  <c r="X339" i="5" s="1"/>
  <c r="B340" i="5"/>
  <c r="V340" i="5"/>
  <c r="E340" i="5"/>
  <c r="B341" i="5"/>
  <c r="V341" i="5"/>
  <c r="E341" i="5"/>
  <c r="X341" i="5" s="1"/>
  <c r="B342" i="5"/>
  <c r="V342" i="5"/>
  <c r="E342" i="5"/>
  <c r="X342" i="5" s="1"/>
  <c r="B343" i="5"/>
  <c r="V343" i="5"/>
  <c r="E343" i="5"/>
  <c r="X343" i="5" s="1"/>
  <c r="B344" i="5"/>
  <c r="V344" i="5"/>
  <c r="E344" i="5"/>
  <c r="X344" i="5" s="1"/>
  <c r="B345" i="5"/>
  <c r="V345" i="5"/>
  <c r="E345" i="5"/>
  <c r="X345" i="5" s="1"/>
  <c r="B346" i="5"/>
  <c r="V346" i="5"/>
  <c r="E346" i="5"/>
  <c r="V347" i="5"/>
  <c r="E347" i="5"/>
  <c r="X347" i="5" s="1"/>
  <c r="V348" i="5"/>
  <c r="E348" i="5"/>
  <c r="X348" i="5" s="1"/>
  <c r="B349" i="5"/>
  <c r="V349" i="5"/>
  <c r="E349" i="5"/>
  <c r="X349" i="5" s="1"/>
  <c r="B350" i="5"/>
  <c r="V350" i="5"/>
  <c r="E350" i="5"/>
  <c r="X350" i="5" s="1"/>
  <c r="B351" i="5"/>
  <c r="V351" i="5"/>
  <c r="E351" i="5"/>
  <c r="X351" i="5" s="1"/>
  <c r="B352" i="5"/>
  <c r="V352" i="5"/>
  <c r="E352" i="5"/>
  <c r="X352" i="5" s="1"/>
  <c r="B353" i="5"/>
  <c r="V353" i="5"/>
  <c r="E353" i="5"/>
  <c r="X353" i="5" s="1"/>
  <c r="B354" i="5"/>
  <c r="V354" i="5"/>
  <c r="E354" i="5"/>
  <c r="X354" i="5" s="1"/>
  <c r="B355" i="5"/>
  <c r="V355" i="5"/>
  <c r="E355" i="5"/>
  <c r="X355" i="5" s="1"/>
  <c r="B356" i="5"/>
  <c r="V356" i="5"/>
  <c r="E356" i="5"/>
  <c r="X356" i="5" s="1"/>
  <c r="B357" i="5"/>
  <c r="V357" i="5"/>
  <c r="E357" i="5"/>
  <c r="X357" i="5" s="1"/>
  <c r="B358" i="5"/>
  <c r="V358" i="5"/>
  <c r="E358" i="5"/>
  <c r="X358" i="5" s="1"/>
  <c r="B359" i="5"/>
  <c r="V359" i="5"/>
  <c r="E359" i="5"/>
  <c r="X359" i="5" s="1"/>
  <c r="B360" i="5"/>
  <c r="V360" i="5"/>
  <c r="E360" i="5"/>
  <c r="X360" i="5" s="1"/>
  <c r="B361" i="5"/>
  <c r="V361" i="5"/>
  <c r="E361" i="5"/>
  <c r="X361" i="5" s="1"/>
  <c r="B362" i="5"/>
  <c r="V362" i="5"/>
  <c r="E362" i="5"/>
  <c r="X362" i="5" s="1"/>
  <c r="B363" i="5"/>
  <c r="V363" i="5"/>
  <c r="E363" i="5"/>
  <c r="X363" i="5" s="1"/>
  <c r="B364" i="5"/>
  <c r="V364" i="5"/>
  <c r="E364" i="5"/>
  <c r="X364" i="5" s="1"/>
  <c r="B365" i="5"/>
  <c r="V365" i="5"/>
  <c r="E365" i="5"/>
  <c r="X365" i="5" s="1"/>
  <c r="B366" i="5"/>
  <c r="V366" i="5"/>
  <c r="E366" i="5"/>
  <c r="X366" i="5" s="1"/>
  <c r="B367" i="5"/>
  <c r="V367" i="5"/>
  <c r="E367" i="5"/>
  <c r="X367" i="5" s="1"/>
  <c r="B368" i="5"/>
  <c r="V368" i="5"/>
  <c r="E368" i="5"/>
  <c r="X368" i="5" s="1"/>
  <c r="B369" i="5"/>
  <c r="V369" i="5"/>
  <c r="E369" i="5"/>
  <c r="X369" i="5" s="1"/>
  <c r="B370" i="5"/>
  <c r="V370" i="5"/>
  <c r="E370" i="5"/>
  <c r="B371" i="5"/>
  <c r="V371" i="5"/>
  <c r="E371" i="5"/>
  <c r="X371" i="5" s="1"/>
  <c r="B372" i="5"/>
  <c r="V372" i="5"/>
  <c r="E372" i="5"/>
  <c r="X372" i="5" s="1"/>
  <c r="B373" i="5"/>
  <c r="V373" i="5"/>
  <c r="E373" i="5"/>
  <c r="X373" i="5" s="1"/>
  <c r="B374" i="5"/>
  <c r="V374" i="5"/>
  <c r="E374" i="5"/>
  <c r="X374" i="5" s="1"/>
  <c r="B375" i="5"/>
  <c r="V375" i="5"/>
  <c r="E375" i="5"/>
  <c r="X375" i="5" s="1"/>
  <c r="B376" i="5"/>
  <c r="V376" i="5"/>
  <c r="E376" i="5"/>
  <c r="X376" i="5" s="1"/>
  <c r="B377" i="5"/>
  <c r="V377" i="5"/>
  <c r="E377" i="5"/>
  <c r="X377" i="5" s="1"/>
  <c r="B378" i="5"/>
  <c r="V378" i="5"/>
  <c r="E378" i="5"/>
  <c r="X378" i="5" s="1"/>
  <c r="B379" i="5"/>
  <c r="V379" i="5"/>
  <c r="E379" i="5"/>
  <c r="X379" i="5" s="1"/>
  <c r="B380" i="5"/>
  <c r="V380" i="5"/>
  <c r="E380" i="5"/>
  <c r="X380" i="5" s="1"/>
  <c r="B381" i="5"/>
  <c r="V381" i="5"/>
  <c r="E381" i="5"/>
  <c r="B382" i="5"/>
  <c r="V382" i="5"/>
  <c r="E382" i="5"/>
  <c r="B383" i="5"/>
  <c r="V383" i="5"/>
  <c r="E383" i="5"/>
  <c r="X383" i="5" s="1"/>
  <c r="B384" i="5"/>
  <c r="V384" i="5"/>
  <c r="E384" i="5"/>
  <c r="X384" i="5" s="1"/>
  <c r="B385" i="5"/>
  <c r="V385" i="5"/>
  <c r="E385" i="5"/>
  <c r="X385" i="5" s="1"/>
  <c r="B386" i="5"/>
  <c r="V386" i="5"/>
  <c r="E386" i="5"/>
  <c r="X386" i="5" s="1"/>
  <c r="B387" i="5"/>
  <c r="V387" i="5"/>
  <c r="E387" i="5"/>
  <c r="X387" i="5" s="1"/>
  <c r="B388" i="5"/>
  <c r="V388" i="5"/>
  <c r="E388" i="5"/>
  <c r="B389" i="5"/>
  <c r="V389" i="5"/>
  <c r="E389" i="5"/>
  <c r="X389" i="5" s="1"/>
  <c r="B390" i="5"/>
  <c r="V390" i="5"/>
  <c r="E390" i="5"/>
  <c r="B391" i="5"/>
  <c r="V391" i="5"/>
  <c r="E391" i="5"/>
  <c r="X391" i="5" s="1"/>
  <c r="B392" i="5"/>
  <c r="V392" i="5"/>
  <c r="E392" i="5"/>
  <c r="X392" i="5" s="1"/>
  <c r="B393" i="5"/>
  <c r="V393" i="5"/>
  <c r="E393" i="5"/>
  <c r="X393" i="5" s="1"/>
  <c r="V394" i="5"/>
  <c r="E394" i="5"/>
  <c r="X394" i="5" s="1"/>
  <c r="V395" i="5"/>
  <c r="E395" i="5"/>
  <c r="X395" i="5" s="1"/>
  <c r="B396" i="5"/>
  <c r="V396" i="5"/>
  <c r="E396" i="5"/>
  <c r="X396" i="5" s="1"/>
  <c r="B397" i="5"/>
  <c r="V397" i="5"/>
  <c r="E397" i="5"/>
  <c r="X397" i="5" s="1"/>
  <c r="B398" i="5"/>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V448" i="5"/>
  <c r="E448" i="5"/>
  <c r="X448" i="5" s="1"/>
  <c r="V449" i="5"/>
  <c r="E449" i="5"/>
  <c r="V450" i="5"/>
  <c r="E450" i="5"/>
  <c r="X450" i="5" s="1"/>
  <c r="V451" i="5"/>
  <c r="E451" i="5"/>
  <c r="X451" i="5" s="1"/>
  <c r="V452" i="5"/>
  <c r="E452" i="5"/>
  <c r="V453" i="5"/>
  <c r="E453" i="5"/>
  <c r="V454" i="5"/>
  <c r="E454" i="5"/>
  <c r="V455" i="5"/>
  <c r="E455" i="5"/>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V480" i="5"/>
  <c r="E480" i="5"/>
  <c r="X480" i="5" s="1"/>
  <c r="V481" i="5"/>
  <c r="E481" i="5"/>
  <c r="X481" i="5" s="1"/>
  <c r="V482" i="5"/>
  <c r="E482" i="5"/>
  <c r="X482" i="5" s="1"/>
  <c r="V483" i="5"/>
  <c r="E483" i="5"/>
  <c r="X483" i="5" s="1"/>
  <c r="V484" i="5"/>
  <c r="E484" i="5"/>
  <c r="X484" i="5" s="1"/>
  <c r="V485" i="5"/>
  <c r="E485" i="5"/>
  <c r="X485" i="5" s="1"/>
  <c r="V486" i="5"/>
  <c r="E486" i="5"/>
  <c r="X486" i="5" s="1"/>
  <c r="V487" i="5"/>
  <c r="E487" i="5"/>
  <c r="V488" i="5"/>
  <c r="E488" i="5"/>
  <c r="X488" i="5" s="1"/>
  <c r="V489" i="5"/>
  <c r="E489" i="5"/>
  <c r="V490" i="5"/>
  <c r="E490" i="5"/>
  <c r="X490" i="5" s="1"/>
  <c r="V491" i="5"/>
  <c r="E491" i="5"/>
  <c r="X491" i="5" s="1"/>
  <c r="V492" i="5"/>
  <c r="E492" i="5"/>
  <c r="X492" i="5" s="1"/>
  <c r="V493" i="5"/>
  <c r="E493" i="5"/>
  <c r="V494" i="5"/>
  <c r="E494" i="5"/>
  <c r="X494" i="5" s="1"/>
  <c r="V495" i="5"/>
  <c r="E495" i="5"/>
  <c r="X495" i="5" s="1"/>
  <c r="V496" i="5"/>
  <c r="E496" i="5"/>
  <c r="X496" i="5" s="1"/>
  <c r="V497" i="5"/>
  <c r="E497" i="5"/>
  <c r="V498" i="5"/>
  <c r="E498" i="5"/>
  <c r="X498" i="5" s="1"/>
  <c r="V499" i="5"/>
  <c r="E499" i="5"/>
  <c r="V500" i="5"/>
  <c r="E500" i="5"/>
  <c r="X500" i="5" s="1"/>
  <c r="V501" i="5"/>
  <c r="E501" i="5"/>
  <c r="X501" i="5" s="1"/>
  <c r="V502" i="5"/>
  <c r="E502" i="5"/>
  <c r="X502" i="5" s="1"/>
  <c r="V503" i="5"/>
  <c r="E503" i="5"/>
  <c r="X503" i="5" s="1"/>
  <c r="V504" i="5"/>
  <c r="E504" i="5"/>
  <c r="X504" i="5" s="1"/>
  <c r="V505" i="5"/>
  <c r="E505" i="5"/>
  <c r="X505" i="5" s="1"/>
  <c r="V506" i="5"/>
  <c r="E506" i="5"/>
  <c r="X506" i="5" s="1"/>
  <c r="V507" i="5"/>
  <c r="E507" i="5"/>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V518" i="5"/>
  <c r="E518" i="5"/>
  <c r="X518" i="5" s="1"/>
  <c r="V519" i="5"/>
  <c r="E519" i="5"/>
  <c r="V520" i="5"/>
  <c r="E520" i="5"/>
  <c r="X520" i="5" s="1"/>
  <c r="V521" i="5"/>
  <c r="E521" i="5"/>
  <c r="X521" i="5" s="1"/>
  <c r="V522" i="5"/>
  <c r="E522" i="5"/>
  <c r="X522" i="5" s="1"/>
  <c r="V523" i="5"/>
  <c r="E523" i="5"/>
  <c r="V524" i="5"/>
  <c r="E524" i="5"/>
  <c r="X524" i="5" s="1"/>
  <c r="V525" i="5"/>
  <c r="E525" i="5"/>
  <c r="X525" i="5" s="1"/>
  <c r="V526" i="5"/>
  <c r="E526" i="5"/>
  <c r="X526" i="5" s="1"/>
  <c r="V527" i="5"/>
  <c r="E527" i="5"/>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V538" i="5"/>
  <c r="E538" i="5"/>
  <c r="X538" i="5" s="1"/>
  <c r="V539" i="5"/>
  <c r="E539" i="5"/>
  <c r="X539" i="5" s="1"/>
  <c r="V540" i="5"/>
  <c r="E540" i="5"/>
  <c r="X540" i="5" s="1"/>
  <c r="V541" i="5"/>
  <c r="E541" i="5"/>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V554" i="5"/>
  <c r="E554" i="5"/>
  <c r="X554" i="5" s="1"/>
  <c r="V555" i="5"/>
  <c r="E555" i="5"/>
  <c r="X555" i="5" s="1"/>
  <c r="V556" i="5"/>
  <c r="E556" i="5"/>
  <c r="X556" i="5" s="1"/>
  <c r="V557" i="5"/>
  <c r="E557" i="5"/>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V570" i="5"/>
  <c r="E570" i="5"/>
  <c r="X570" i="5" s="1"/>
  <c r="V571" i="5"/>
  <c r="E571" i="5"/>
  <c r="X571" i="5" s="1"/>
  <c r="V572" i="5"/>
  <c r="E572" i="5"/>
  <c r="X572" i="5" s="1"/>
  <c r="V573" i="5"/>
  <c r="E573" i="5"/>
  <c r="V574" i="5"/>
  <c r="E574" i="5"/>
  <c r="X574" i="5" s="1"/>
  <c r="V575" i="5"/>
  <c r="E575" i="5"/>
  <c r="X575" i="5" s="1"/>
  <c r="V576" i="5"/>
  <c r="E576" i="5"/>
  <c r="V577" i="5"/>
  <c r="E577" i="5"/>
  <c r="V578" i="5"/>
  <c r="E578" i="5"/>
  <c r="X578" i="5" s="1"/>
  <c r="V579" i="5"/>
  <c r="E579" i="5"/>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V608" i="5"/>
  <c r="E608" i="5"/>
  <c r="X608" i="5" s="1"/>
  <c r="V609" i="5"/>
  <c r="E609" i="5"/>
  <c r="X609" i="5" s="1"/>
  <c r="V610" i="5"/>
  <c r="E610" i="5"/>
  <c r="X610" i="5" s="1"/>
  <c r="V611" i="5"/>
  <c r="E611" i="5"/>
  <c r="X611" i="5" s="1"/>
  <c r="V612" i="5"/>
  <c r="E612" i="5"/>
  <c r="X612" i="5" s="1"/>
  <c r="V613" i="5"/>
  <c r="E613" i="5"/>
  <c r="V614" i="5"/>
  <c r="E614" i="5"/>
  <c r="X614" i="5" s="1"/>
  <c r="V615" i="5"/>
  <c r="E615" i="5"/>
  <c r="X615" i="5" s="1"/>
  <c r="V616" i="5"/>
  <c r="E616" i="5"/>
  <c r="X616" i="5" s="1"/>
  <c r="V617" i="5"/>
  <c r="E617" i="5"/>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V644" i="5"/>
  <c r="E644" i="5"/>
  <c r="V645" i="5"/>
  <c r="E645" i="5"/>
  <c r="V646" i="5"/>
  <c r="E646" i="5"/>
  <c r="X646" i="5" s="1"/>
  <c r="V647" i="5"/>
  <c r="E647" i="5"/>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V668" i="5"/>
  <c r="E668" i="5"/>
  <c r="X668" i="5" s="1"/>
  <c r="V669" i="5"/>
  <c r="E669" i="5"/>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V684" i="5"/>
  <c r="E684" i="5"/>
  <c r="X684" i="5" s="1"/>
  <c r="V685" i="5"/>
  <c r="E685" i="5"/>
  <c r="X685" i="5" s="1"/>
  <c r="V686" i="5"/>
  <c r="E686" i="5"/>
  <c r="X686" i="5" s="1"/>
  <c r="V687" i="5"/>
  <c r="E687" i="5"/>
  <c r="V688" i="5"/>
  <c r="E688" i="5"/>
  <c r="X688" i="5" s="1"/>
  <c r="V689" i="5"/>
  <c r="E689" i="5"/>
  <c r="X689" i="5" s="1"/>
  <c r="V690" i="5"/>
  <c r="E690" i="5"/>
  <c r="X690" i="5" s="1"/>
  <c r="V691" i="5"/>
  <c r="E691" i="5"/>
  <c r="X691" i="5" s="1"/>
  <c r="V692" i="5"/>
  <c r="E692" i="5"/>
  <c r="X692" i="5" s="1"/>
  <c r="V693" i="5"/>
  <c r="E693" i="5"/>
  <c r="V694" i="5"/>
  <c r="E694" i="5"/>
  <c r="X694" i="5" s="1"/>
  <c r="V695" i="5"/>
  <c r="E695" i="5"/>
  <c r="X695" i="5" s="1"/>
  <c r="V696" i="5"/>
  <c r="E696" i="5"/>
  <c r="X696" i="5" s="1"/>
  <c r="V697" i="5"/>
  <c r="E697" i="5"/>
  <c r="V698" i="5"/>
  <c r="E698" i="5"/>
  <c r="X698" i="5" s="1"/>
  <c r="V699" i="5"/>
  <c r="E699" i="5"/>
  <c r="X699" i="5" s="1"/>
  <c r="V700" i="5"/>
  <c r="E700" i="5"/>
  <c r="X700" i="5" s="1"/>
  <c r="V701" i="5"/>
  <c r="E701" i="5"/>
  <c r="X701" i="5" s="1"/>
  <c r="V702" i="5"/>
  <c r="E702" i="5"/>
  <c r="X702" i="5" s="1"/>
  <c r="V703" i="5"/>
  <c r="E703" i="5"/>
  <c r="V704" i="5"/>
  <c r="E704" i="5"/>
  <c r="X704" i="5" s="1"/>
  <c r="V705" i="5"/>
  <c r="E705" i="5"/>
  <c r="X705" i="5" s="1"/>
  <c r="V706" i="5"/>
  <c r="E706" i="5"/>
  <c r="X706" i="5" s="1"/>
  <c r="V707" i="5"/>
  <c r="E707" i="5"/>
  <c r="V708" i="5"/>
  <c r="E708" i="5"/>
  <c r="X708" i="5" s="1"/>
  <c r="V709" i="5"/>
  <c r="E709" i="5"/>
  <c r="X709" i="5" s="1"/>
  <c r="V710" i="5"/>
  <c r="E710" i="5"/>
  <c r="X710" i="5" s="1"/>
  <c r="V711" i="5"/>
  <c r="E711" i="5"/>
  <c r="X711" i="5" s="1"/>
  <c r="V712" i="5"/>
  <c r="E712" i="5"/>
  <c r="X712" i="5" s="1"/>
  <c r="V713" i="5"/>
  <c r="E713" i="5"/>
  <c r="V714" i="5"/>
  <c r="E714" i="5"/>
  <c r="X714" i="5" s="1"/>
  <c r="V715" i="5"/>
  <c r="E715" i="5"/>
  <c r="X715" i="5" s="1"/>
  <c r="V716" i="5"/>
  <c r="E716" i="5"/>
  <c r="X716" i="5" s="1"/>
  <c r="V717" i="5"/>
  <c r="E717" i="5"/>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V738" i="5"/>
  <c r="E738" i="5"/>
  <c r="V739" i="5"/>
  <c r="E739" i="5"/>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V768" i="5"/>
  <c r="E768" i="5"/>
  <c r="X768" i="5" s="1"/>
  <c r="V769" i="5"/>
  <c r="E769" i="5"/>
  <c r="V770" i="5"/>
  <c r="E770" i="5"/>
  <c r="X770" i="5" s="1"/>
  <c r="V771" i="5"/>
  <c r="E771" i="5"/>
  <c r="X771" i="5" s="1"/>
  <c r="V772" i="5"/>
  <c r="E772" i="5"/>
  <c r="X772" i="5" s="1"/>
  <c r="V773" i="5"/>
  <c r="E773" i="5"/>
  <c r="X773" i="5" s="1"/>
  <c r="V774" i="5"/>
  <c r="E774" i="5"/>
  <c r="V775" i="5"/>
  <c r="E775" i="5"/>
  <c r="V776" i="5"/>
  <c r="E776" i="5"/>
  <c r="X776" i="5" s="1"/>
  <c r="V777" i="5"/>
  <c r="E777" i="5"/>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V808" i="5"/>
  <c r="E808" i="5"/>
  <c r="X808" i="5" s="1"/>
  <c r="V809" i="5"/>
  <c r="E809" i="5"/>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V855" i="5"/>
  <c r="E855" i="5"/>
  <c r="X855" i="5" s="1"/>
  <c r="V856" i="5"/>
  <c r="E856" i="5"/>
  <c r="X856" i="5" s="1"/>
  <c r="V857" i="5"/>
  <c r="E857" i="5"/>
  <c r="X857" i="5" s="1"/>
  <c r="V858" i="5"/>
  <c r="E858" i="5"/>
  <c r="X858" i="5" s="1"/>
  <c r="V859" i="5"/>
  <c r="E859" i="5"/>
  <c r="V860" i="5"/>
  <c r="E860" i="5"/>
  <c r="X860" i="5" s="1"/>
  <c r="V861" i="5"/>
  <c r="E861" i="5"/>
  <c r="X861" i="5" s="1"/>
  <c r="V862" i="5"/>
  <c r="E862" i="5"/>
  <c r="X862" i="5" s="1"/>
  <c r="V863" i="5"/>
  <c r="E863" i="5"/>
  <c r="X863" i="5" s="1"/>
  <c r="V864" i="5"/>
  <c r="E864" i="5"/>
  <c r="V865" i="5"/>
  <c r="E865" i="5"/>
  <c r="V866" i="5"/>
  <c r="E866" i="5"/>
  <c r="X866" i="5" s="1"/>
  <c r="V867" i="5"/>
  <c r="E867" i="5"/>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V898" i="5"/>
  <c r="E898" i="5"/>
  <c r="X898" i="5" s="1"/>
  <c r="V899" i="5"/>
  <c r="E899" i="5"/>
  <c r="V900" i="5"/>
  <c r="E900" i="5"/>
  <c r="X900" i="5" s="1"/>
  <c r="V901" i="5"/>
  <c r="E901" i="5"/>
  <c r="X901" i="5" s="1"/>
  <c r="V902" i="5"/>
  <c r="E902" i="5"/>
  <c r="X902" i="5" s="1"/>
  <c r="V903" i="5"/>
  <c r="E903" i="5"/>
  <c r="X903" i="5" s="1"/>
  <c r="V904" i="5"/>
  <c r="E904" i="5"/>
  <c r="X904" i="5" s="1"/>
  <c r="V905" i="5"/>
  <c r="E905" i="5"/>
  <c r="X905" i="5" s="1"/>
  <c r="V906" i="5"/>
  <c r="E906" i="5"/>
  <c r="X906" i="5" s="1"/>
  <c r="V907" i="5"/>
  <c r="E907" i="5"/>
  <c r="V908" i="5"/>
  <c r="E908" i="5"/>
  <c r="X908" i="5" s="1"/>
  <c r="V909" i="5"/>
  <c r="E909" i="5"/>
  <c r="V910" i="5"/>
  <c r="E910" i="5"/>
  <c r="X910" i="5" s="1"/>
  <c r="V911" i="5"/>
  <c r="E911" i="5"/>
  <c r="X911" i="5" s="1"/>
  <c r="V912" i="5"/>
  <c r="E912" i="5"/>
  <c r="V913" i="5"/>
  <c r="E913" i="5"/>
  <c r="X913" i="5" s="1"/>
  <c r="V914" i="5"/>
  <c r="E914" i="5"/>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V924" i="5"/>
  <c r="E924" i="5"/>
  <c r="V925" i="5"/>
  <c r="E925" i="5"/>
  <c r="V926" i="5"/>
  <c r="E926" i="5"/>
  <c r="X926" i="5" s="1"/>
  <c r="V927" i="5"/>
  <c r="E927" i="5"/>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V939" i="5"/>
  <c r="E939" i="5"/>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V958" i="5"/>
  <c r="E958" i="5"/>
  <c r="X958" i="5" s="1"/>
  <c r="V959" i="5"/>
  <c r="E959" i="5"/>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V994" i="5"/>
  <c r="E994" i="5"/>
  <c r="V995" i="5"/>
  <c r="E995" i="5"/>
  <c r="V996" i="5"/>
  <c r="E996" i="5"/>
  <c r="X996" i="5" s="1"/>
  <c r="V997" i="5"/>
  <c r="E997" i="5"/>
  <c r="V998" i="5"/>
  <c r="E998" i="5"/>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V1038" i="5"/>
  <c r="E1038" i="5"/>
  <c r="X1038" i="5" s="1"/>
  <c r="V1039" i="5"/>
  <c r="E1039" i="5"/>
  <c r="V1040" i="5"/>
  <c r="E1040" i="5"/>
  <c r="X1040" i="5" s="1"/>
  <c r="V1041" i="5"/>
  <c r="E1041" i="5"/>
  <c r="X1041" i="5" s="1"/>
  <c r="V1042" i="5"/>
  <c r="E1042" i="5"/>
  <c r="X1042" i="5" s="1"/>
  <c r="V1043" i="5"/>
  <c r="E1043" i="5"/>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V1074" i="5"/>
  <c r="E1074" i="5"/>
  <c r="X1074" i="5" s="1"/>
  <c r="V1075" i="5"/>
  <c r="E1075" i="5"/>
  <c r="X1075" i="5" s="1"/>
  <c r="V1076" i="5"/>
  <c r="E1076" i="5"/>
  <c r="X1076" i="5" s="1"/>
  <c r="V1077" i="5"/>
  <c r="E1077" i="5"/>
  <c r="V1078" i="5"/>
  <c r="E1078" i="5"/>
  <c r="X1078" i="5" s="1"/>
  <c r="V1079" i="5"/>
  <c r="E1079" i="5"/>
  <c r="V1080" i="5"/>
  <c r="E1080" i="5"/>
  <c r="X1080" i="5" s="1"/>
  <c r="V1081" i="5"/>
  <c r="E1081" i="5"/>
  <c r="X1081" i="5" s="1"/>
  <c r="V1082" i="5"/>
  <c r="E1082" i="5"/>
  <c r="X1082" i="5" s="1"/>
  <c r="V1083" i="5"/>
  <c r="E1083" i="5"/>
  <c r="V1084" i="5"/>
  <c r="E1084" i="5"/>
  <c r="X1084" i="5" s="1"/>
  <c r="V1085" i="5"/>
  <c r="E1085" i="5"/>
  <c r="X1085" i="5" s="1"/>
  <c r="V1086" i="5"/>
  <c r="E1086" i="5"/>
  <c r="X1086" i="5" s="1"/>
  <c r="V1087" i="5"/>
  <c r="E1087" i="5"/>
  <c r="X1087" i="5" s="1"/>
  <c r="V1088" i="5"/>
  <c r="E1088" i="5"/>
  <c r="V1089" i="5"/>
  <c r="E1089" i="5"/>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V1128" i="5"/>
  <c r="E1128" i="5"/>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V1148" i="5"/>
  <c r="E1148" i="5"/>
  <c r="X1148" i="5" s="1"/>
  <c r="V1149" i="5"/>
  <c r="E1149" i="5"/>
  <c r="X1149" i="5" s="1"/>
  <c r="V1150" i="5"/>
  <c r="E1150" i="5"/>
  <c r="X1150" i="5" s="1"/>
  <c r="V1151" i="5"/>
  <c r="E1151" i="5"/>
  <c r="X1151" i="5" s="1"/>
  <c r="V1152" i="5"/>
  <c r="E1152" i="5"/>
  <c r="V1153" i="5"/>
  <c r="E1153" i="5"/>
  <c r="V1154" i="5"/>
  <c r="E1154" i="5"/>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V1165" i="5"/>
  <c r="E1165" i="5"/>
  <c r="X1165" i="5" s="1"/>
  <c r="V1166" i="5"/>
  <c r="E1166" i="5"/>
  <c r="X1166" i="5" s="1"/>
  <c r="V1167" i="5"/>
  <c r="E1167" i="5"/>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V1198" i="5"/>
  <c r="E1198" i="5"/>
  <c r="X1198" i="5" s="1"/>
  <c r="V1199" i="5"/>
  <c r="E1199" i="5"/>
  <c r="V1200" i="5"/>
  <c r="E1200" i="5"/>
  <c r="X1200" i="5" s="1"/>
  <c r="V1201" i="5"/>
  <c r="E1201" i="5"/>
  <c r="X1201" i="5" s="1"/>
  <c r="V1202" i="5"/>
  <c r="E1202" i="5"/>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V1224" i="5"/>
  <c r="E1224" i="5"/>
  <c r="V1225" i="5"/>
  <c r="E1225" i="5"/>
  <c r="V1226" i="5"/>
  <c r="E1226" i="5"/>
  <c r="X1226" i="5" s="1"/>
  <c r="V1227" i="5"/>
  <c r="E1227" i="5"/>
  <c r="V1228" i="5"/>
  <c r="E1228" i="5"/>
  <c r="X1228" i="5" s="1"/>
  <c r="V1229" i="5"/>
  <c r="E1229" i="5"/>
  <c r="X1229" i="5" s="1"/>
  <c r="V1230" i="5"/>
  <c r="E1230" i="5"/>
  <c r="X1230" i="5" s="1"/>
  <c r="V1231" i="5"/>
  <c r="E1231" i="5"/>
  <c r="X1231" i="5" s="1"/>
  <c r="V1232" i="5"/>
  <c r="E1232" i="5"/>
  <c r="X1232" i="5" s="1"/>
  <c r="V1233" i="5"/>
  <c r="E1233" i="5"/>
  <c r="V1234" i="5"/>
  <c r="E1234" i="5"/>
  <c r="X1234" i="5" s="1"/>
  <c r="V1235" i="5"/>
  <c r="E1235" i="5"/>
  <c r="X1235" i="5" s="1"/>
  <c r="V1236" i="5"/>
  <c r="E1236" i="5"/>
  <c r="X1236" i="5" s="1"/>
  <c r="V1237" i="5"/>
  <c r="E1237" i="5"/>
  <c r="V1238" i="5"/>
  <c r="E1238" i="5"/>
  <c r="X1238" i="5" s="1"/>
  <c r="V1239" i="5"/>
  <c r="E1239" i="5"/>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V1278" i="5"/>
  <c r="E1278" i="5"/>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V1290" i="5"/>
  <c r="E1290" i="5"/>
  <c r="X1290" i="5" s="1"/>
  <c r="V1291" i="5"/>
  <c r="E1291" i="5"/>
  <c r="X1291" i="5" s="1"/>
  <c r="V1292" i="5"/>
  <c r="E1292" i="5"/>
  <c r="V1293" i="5"/>
  <c r="E1293" i="5"/>
  <c r="V1294" i="5"/>
  <c r="E1294" i="5"/>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V1328" i="5"/>
  <c r="E1328" i="5"/>
  <c r="X1328" i="5" s="1"/>
  <c r="V1329" i="5"/>
  <c r="E1329" i="5"/>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V1358" i="5"/>
  <c r="E1358" i="5"/>
  <c r="X1358" i="5" s="1"/>
  <c r="V1359" i="5"/>
  <c r="E1359" i="5"/>
  <c r="X1359" i="5" s="1"/>
  <c r="V1360" i="5"/>
  <c r="E1360" i="5"/>
  <c r="X1360" i="5" s="1"/>
  <c r="V1361" i="5"/>
  <c r="E1361" i="5"/>
  <c r="X1361" i="5" s="1"/>
  <c r="V1362" i="5"/>
  <c r="E1362" i="5"/>
  <c r="X1362" i="5" s="1"/>
  <c r="V1363" i="5"/>
  <c r="E1363" i="5"/>
  <c r="V1364" i="5"/>
  <c r="E1364" i="5"/>
  <c r="V1365" i="5"/>
  <c r="E1365" i="5"/>
  <c r="V1366" i="5"/>
  <c r="E1366" i="5"/>
  <c r="X1366" i="5" s="1"/>
  <c r="V1367" i="5"/>
  <c r="E1367" i="5"/>
  <c r="V1368" i="5"/>
  <c r="E1368" i="5"/>
  <c r="X1368" i="5" s="1"/>
  <c r="V1369" i="5"/>
  <c r="E1369" i="5"/>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V1398" i="5"/>
  <c r="E1398" i="5"/>
  <c r="X1398" i="5" s="1"/>
  <c r="V1399" i="5"/>
  <c r="E1399" i="5"/>
  <c r="X1399" i="5" s="1"/>
  <c r="V1400" i="5"/>
  <c r="E1400" i="5"/>
  <c r="X1400" i="5" s="1"/>
  <c r="V1401" i="5"/>
  <c r="E1401" i="5"/>
  <c r="X1401" i="5" s="1"/>
  <c r="V1402" i="5"/>
  <c r="E1402" i="5"/>
  <c r="X1402" i="5" s="1"/>
  <c r="V1403" i="5"/>
  <c r="E1403" i="5"/>
  <c r="V1404" i="5"/>
  <c r="E1404" i="5"/>
  <c r="X1404" i="5" s="1"/>
  <c r="V1405" i="5"/>
  <c r="E1405" i="5"/>
  <c r="X1405" i="5" s="1"/>
  <c r="V1406" i="5"/>
  <c r="E1406" i="5"/>
  <c r="X1406" i="5" s="1"/>
  <c r="V1407" i="5"/>
  <c r="E1407" i="5"/>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V1418" i="5"/>
  <c r="E1418" i="5"/>
  <c r="X1418" i="5" s="1"/>
  <c r="V1419" i="5"/>
  <c r="E1419" i="5"/>
  <c r="V1420" i="5"/>
  <c r="E1420" i="5"/>
  <c r="X1420" i="5" s="1"/>
  <c r="V1421" i="5"/>
  <c r="E1421" i="5"/>
  <c r="X1421" i="5" s="1"/>
  <c r="V1422" i="5"/>
  <c r="E1422" i="5"/>
  <c r="X1422" i="5" s="1"/>
  <c r="V1423" i="5"/>
  <c r="E1423" i="5"/>
  <c r="X1423" i="5" s="1"/>
  <c r="V1424" i="5"/>
  <c r="E1424" i="5"/>
  <c r="V1425" i="5"/>
  <c r="E1425" i="5"/>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V1434" i="5"/>
  <c r="E1434" i="5"/>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V1468" i="5"/>
  <c r="E1468" i="5"/>
  <c r="X1468" i="5" s="1"/>
  <c r="V1469" i="5"/>
  <c r="E1469" i="5"/>
  <c r="X1469" i="5" s="1"/>
  <c r="V1470" i="5"/>
  <c r="E1470" i="5"/>
  <c r="X1470" i="5" s="1"/>
  <c r="V1471" i="5"/>
  <c r="E1471" i="5"/>
  <c r="X1471" i="5" s="1"/>
  <c r="V1472" i="5"/>
  <c r="E1472" i="5"/>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V1494" i="5"/>
  <c r="E1494" i="5"/>
  <c r="X1494" i="5" s="1"/>
  <c r="V1495" i="5"/>
  <c r="E1495" i="5"/>
  <c r="X1495" i="5" s="1"/>
  <c r="V1496" i="5"/>
  <c r="E1496" i="5"/>
  <c r="X1496" i="5" s="1"/>
  <c r="V1497" i="5"/>
  <c r="E1497" i="5"/>
  <c r="V1498" i="5"/>
  <c r="E1498" i="5"/>
  <c r="X1498" i="5" s="1"/>
  <c r="V1499" i="5"/>
  <c r="E1499" i="5"/>
  <c r="X1499" i="5" s="1"/>
  <c r="V1500" i="5"/>
  <c r="E1500" i="5"/>
  <c r="X1500" i="5" s="1"/>
  <c r="V1501" i="5"/>
  <c r="E1501" i="5"/>
  <c r="X1501" i="5" s="1"/>
  <c r="V1502" i="5"/>
  <c r="E1502" i="5"/>
  <c r="X1502" i="5" s="1"/>
  <c r="V1503" i="5"/>
  <c r="E1503" i="5"/>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V1515" i="5"/>
  <c r="E1515" i="5"/>
  <c r="X1515" i="5" s="1"/>
  <c r="V1516" i="5"/>
  <c r="E1516" i="5"/>
  <c r="X1516" i="5" s="1"/>
  <c r="V1517" i="5"/>
  <c r="E1517" i="5"/>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V1544" i="5"/>
  <c r="E1544" i="5"/>
  <c r="X1544" i="5" s="1"/>
  <c r="V1545" i="5"/>
  <c r="E1545" i="5"/>
  <c r="X1545" i="5" s="1"/>
  <c r="V1546" i="5"/>
  <c r="E1546" i="5"/>
  <c r="X1546" i="5" s="1"/>
  <c r="V1547" i="5"/>
  <c r="E1547" i="5"/>
  <c r="V1548" i="5"/>
  <c r="E1548" i="5"/>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V1573" i="5"/>
  <c r="E1573" i="5"/>
  <c r="V1574" i="5"/>
  <c r="E1574" i="5"/>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V1610" i="5"/>
  <c r="E1610" i="5"/>
  <c r="X1610" i="5" s="1"/>
  <c r="V1611" i="5"/>
  <c r="E1611" i="5"/>
  <c r="X1611" i="5" s="1"/>
  <c r="V1612" i="5"/>
  <c r="E1612" i="5"/>
  <c r="X1612" i="5" s="1"/>
  <c r="V1613" i="5"/>
  <c r="E1613" i="5"/>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V1650" i="5"/>
  <c r="E1650" i="5"/>
  <c r="X1650" i="5" s="1"/>
  <c r="V1651" i="5"/>
  <c r="E1651" i="5"/>
  <c r="X1651" i="5" s="1"/>
  <c r="V1652" i="5"/>
  <c r="E1652" i="5"/>
  <c r="X1652" i="5" s="1"/>
  <c r="V1653" i="5"/>
  <c r="E1653" i="5"/>
  <c r="V1654" i="5"/>
  <c r="E1654" i="5"/>
  <c r="V1655" i="5"/>
  <c r="E1655" i="5"/>
  <c r="V1656" i="5"/>
  <c r="E1656" i="5"/>
  <c r="X1656" i="5" s="1"/>
  <c r="V1657" i="5"/>
  <c r="E1657" i="5"/>
  <c r="V1658" i="5"/>
  <c r="E1658" i="5"/>
  <c r="X1658" i="5" s="1"/>
  <c r="V1659" i="5"/>
  <c r="E1659" i="5"/>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V1708" i="5"/>
  <c r="E1708" i="5"/>
  <c r="V1709" i="5"/>
  <c r="E1709" i="5"/>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V1725" i="5"/>
  <c r="E1725" i="5"/>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V1734" i="5"/>
  <c r="E1734" i="5"/>
  <c r="X1734" i="5" s="1"/>
  <c r="V1735" i="5"/>
  <c r="E1735" i="5"/>
  <c r="X1735" i="5" s="1"/>
  <c r="V1736" i="5"/>
  <c r="E1736" i="5"/>
  <c r="X1736" i="5" s="1"/>
  <c r="V1737" i="5"/>
  <c r="E1737" i="5"/>
  <c r="X1737" i="5" s="1"/>
  <c r="V1738" i="5"/>
  <c r="E1738" i="5"/>
  <c r="X1738" i="5" s="1"/>
  <c r="V1739" i="5"/>
  <c r="E1739" i="5"/>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V1748" i="5"/>
  <c r="E1748" i="5"/>
  <c r="X1748" i="5" s="1"/>
  <c r="V1749" i="5"/>
  <c r="E1749" i="5"/>
  <c r="V1750" i="5"/>
  <c r="E1750" i="5"/>
  <c r="X1750" i="5" s="1"/>
  <c r="V1751" i="5"/>
  <c r="E1751" i="5"/>
  <c r="X1751" i="5" s="1"/>
  <c r="V1752" i="5"/>
  <c r="E1752" i="5"/>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V1780" i="5"/>
  <c r="E1780" i="5"/>
  <c r="X1780" i="5" s="1"/>
  <c r="V1781" i="5"/>
  <c r="E1781" i="5"/>
  <c r="X1781" i="5" s="1"/>
  <c r="V1782" i="5"/>
  <c r="E1782" i="5"/>
  <c r="X1782" i="5" s="1"/>
  <c r="V1783" i="5"/>
  <c r="E1783" i="5"/>
  <c r="V1784" i="5"/>
  <c r="E1784" i="5"/>
  <c r="V1785" i="5"/>
  <c r="E1785" i="5"/>
  <c r="V1786" i="5"/>
  <c r="E1786" i="5"/>
  <c r="X1786" i="5" s="1"/>
  <c r="V1787" i="5"/>
  <c r="E1787" i="5"/>
  <c r="V1788" i="5"/>
  <c r="E1788" i="5"/>
  <c r="X1788" i="5" s="1"/>
  <c r="V1789" i="5"/>
  <c r="E1789" i="5"/>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V1838" i="5"/>
  <c r="E1838" i="5"/>
  <c r="X1838" i="5" s="1"/>
  <c r="V1839" i="5"/>
  <c r="E1839" i="5"/>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V1848" i="5"/>
  <c r="E1848" i="5"/>
  <c r="X1848" i="5" s="1"/>
  <c r="V1849" i="5"/>
  <c r="E1849" i="5"/>
  <c r="X1849" i="5" s="1"/>
  <c r="V1850" i="5"/>
  <c r="E1850" i="5"/>
  <c r="X1850" i="5" s="1"/>
  <c r="V1851" i="5"/>
  <c r="E1851" i="5"/>
  <c r="X1851" i="5" s="1"/>
  <c r="V1852" i="5"/>
  <c r="E1852" i="5"/>
  <c r="X1852" i="5" s="1"/>
  <c r="V1853" i="5"/>
  <c r="E1853" i="5"/>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V1865" i="5"/>
  <c r="E1865" i="5"/>
  <c r="X1865" i="5" s="1"/>
  <c r="V1866" i="5"/>
  <c r="E1866" i="5"/>
  <c r="X1866" i="5" s="1"/>
  <c r="V1867" i="5"/>
  <c r="E1867" i="5"/>
  <c r="X1867" i="5" s="1"/>
  <c r="V1868" i="5"/>
  <c r="E1868" i="5"/>
  <c r="V1869" i="5"/>
  <c r="E1869" i="5"/>
  <c r="X1869" i="5" s="1"/>
  <c r="V1870" i="5"/>
  <c r="E1870" i="5"/>
  <c r="X1870" i="5" s="1"/>
  <c r="V1871" i="5"/>
  <c r="E1871" i="5"/>
  <c r="X1871" i="5" s="1"/>
  <c r="V1872" i="5"/>
  <c r="E1872" i="5"/>
  <c r="X1872" i="5" s="1"/>
  <c r="V1873" i="5"/>
  <c r="E1873" i="5"/>
  <c r="V1874" i="5"/>
  <c r="E1874" i="5"/>
  <c r="X1874" i="5" s="1"/>
  <c r="V1875" i="5"/>
  <c r="E1875" i="5"/>
  <c r="X1875" i="5" s="1"/>
  <c r="V1876" i="5"/>
  <c r="E1876" i="5"/>
  <c r="X1876" i="5" s="1"/>
  <c r="V1877" i="5"/>
  <c r="E1877" i="5"/>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V1898" i="5"/>
  <c r="E1898" i="5"/>
  <c r="X1898" i="5" s="1"/>
  <c r="V1899" i="5"/>
  <c r="E1899" i="5"/>
  <c r="X1899" i="5" s="1"/>
  <c r="V1900" i="5"/>
  <c r="E1900" i="5"/>
  <c r="X1900" i="5" s="1"/>
  <c r="V1901" i="5"/>
  <c r="E1901" i="5"/>
  <c r="X1901" i="5" s="1"/>
  <c r="V1902" i="5"/>
  <c r="E1902" i="5"/>
  <c r="V1903" i="5"/>
  <c r="E1903" i="5"/>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V1938" i="5"/>
  <c r="E1938" i="5"/>
  <c r="X1938" i="5" s="1"/>
  <c r="V1939" i="5"/>
  <c r="E1939" i="5"/>
  <c r="X1939" i="5" s="1"/>
  <c r="V1940" i="5"/>
  <c r="E1940" i="5"/>
  <c r="X1940" i="5" s="1"/>
  <c r="V1941" i="5"/>
  <c r="E1941" i="5"/>
  <c r="X1941" i="5" s="1"/>
  <c r="V1942" i="5"/>
  <c r="E1942" i="5"/>
  <c r="X1942" i="5" s="1"/>
  <c r="V1943" i="5"/>
  <c r="E1943" i="5"/>
  <c r="V1944" i="5"/>
  <c r="E1944" i="5"/>
  <c r="V1945" i="5"/>
  <c r="E1945" i="5"/>
  <c r="V1946" i="5"/>
  <c r="E1946" i="5"/>
  <c r="X1946" i="5" s="1"/>
  <c r="V1947" i="5"/>
  <c r="E1947" i="5"/>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V1978" i="5"/>
  <c r="E1978" i="5"/>
  <c r="X1978" i="5" s="1"/>
  <c r="V1979" i="5"/>
  <c r="E1979" i="5"/>
  <c r="X1979" i="5" s="1"/>
  <c r="V1980" i="5"/>
  <c r="E1980" i="5"/>
  <c r="X1980" i="5" s="1"/>
  <c r="V1981" i="5"/>
  <c r="E1981" i="5"/>
  <c r="X1981" i="5" s="1"/>
  <c r="V1982" i="5"/>
  <c r="E1982" i="5"/>
  <c r="X1982" i="5" s="1"/>
  <c r="V1983" i="5"/>
  <c r="E1983" i="5"/>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V2034" i="5"/>
  <c r="E2034" i="5"/>
  <c r="V2035" i="5"/>
  <c r="E2035" i="5"/>
  <c r="V2036" i="5"/>
  <c r="E2036" i="5"/>
  <c r="X2036" i="5" s="1"/>
  <c r="V2037" i="5"/>
  <c r="E2037" i="5"/>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V2068" i="5"/>
  <c r="E2068" i="5"/>
  <c r="X2068" i="5" s="1"/>
  <c r="V2069" i="5"/>
  <c r="E2069" i="5"/>
  <c r="X2069" i="5" s="1"/>
  <c r="V2070" i="5"/>
  <c r="E2070" i="5"/>
  <c r="X2070" i="5" s="1"/>
  <c r="V2071" i="5"/>
  <c r="E2071" i="5"/>
  <c r="X2071" i="5" s="1"/>
  <c r="V2072" i="5"/>
  <c r="E2072" i="5"/>
  <c r="X2072" i="5" s="1"/>
  <c r="V2073" i="5"/>
  <c r="E2073" i="5"/>
  <c r="V2074" i="5"/>
  <c r="E2074" i="5"/>
  <c r="X2074" i="5" s="1"/>
  <c r="V2075" i="5"/>
  <c r="E2075" i="5"/>
  <c r="X2075" i="5" s="1"/>
  <c r="V2076" i="5"/>
  <c r="E2076" i="5"/>
  <c r="X2076" i="5" s="1"/>
  <c r="V2077" i="5"/>
  <c r="E2077" i="5"/>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V2088" i="5"/>
  <c r="E2088" i="5"/>
  <c r="X2088" i="5" s="1"/>
  <c r="V2089" i="5"/>
  <c r="E2089" i="5"/>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V2104" i="5"/>
  <c r="E2104" i="5"/>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V2115" i="5"/>
  <c r="E2115" i="5"/>
  <c r="X2115" i="5" s="1"/>
  <c r="V2116" i="5"/>
  <c r="E2116" i="5"/>
  <c r="X2116" i="5" s="1"/>
  <c r="V2117" i="5"/>
  <c r="E2117" i="5"/>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V2138" i="5"/>
  <c r="E2138" i="5"/>
  <c r="X2138" i="5" s="1"/>
  <c r="V2139" i="5"/>
  <c r="E2139" i="5"/>
  <c r="X2139" i="5" s="1"/>
  <c r="V2140" i="5"/>
  <c r="E2140" i="5"/>
  <c r="X2140" i="5" s="1"/>
  <c r="V2141" i="5"/>
  <c r="E2141" i="5"/>
  <c r="X2141" i="5" s="1"/>
  <c r="V2142" i="5"/>
  <c r="E2142" i="5"/>
  <c r="V2143" i="5"/>
  <c r="E2143" i="5"/>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V2178" i="5"/>
  <c r="E2178" i="5"/>
  <c r="X2178" i="5" s="1"/>
  <c r="V2179" i="5"/>
  <c r="E2179" i="5"/>
  <c r="V2180" i="5"/>
  <c r="E2180" i="5"/>
  <c r="X2180" i="5" s="1"/>
  <c r="V2181" i="5"/>
  <c r="E2181" i="5"/>
  <c r="X2181" i="5" s="1"/>
  <c r="V2182" i="5"/>
  <c r="E2182" i="5"/>
  <c r="X2182" i="5" s="1"/>
  <c r="V2183" i="5"/>
  <c r="E2183" i="5"/>
  <c r="V2184" i="5"/>
  <c r="E2184" i="5"/>
  <c r="V2185" i="5"/>
  <c r="E2185" i="5"/>
  <c r="V2186" i="5"/>
  <c r="E2186" i="5"/>
  <c r="X2186" i="5" s="1"/>
  <c r="V2187" i="5"/>
  <c r="E2187" i="5"/>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V2218" i="5"/>
  <c r="E2218" i="5"/>
  <c r="X2218" i="5" s="1"/>
  <c r="V2219" i="5"/>
  <c r="E2219" i="5"/>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V2248" i="5"/>
  <c r="E2248" i="5"/>
  <c r="X2248" i="5" s="1"/>
  <c r="V2249" i="5"/>
  <c r="E2249" i="5"/>
  <c r="V2250" i="5"/>
  <c r="E2250" i="5"/>
  <c r="X2250" i="5" s="1"/>
  <c r="V2251" i="5"/>
  <c r="E2251" i="5"/>
  <c r="X2251" i="5" s="1"/>
  <c r="V2252" i="5"/>
  <c r="E2252" i="5"/>
  <c r="X2252" i="5" s="1"/>
  <c r="V2253" i="5"/>
  <c r="E2253" i="5"/>
  <c r="V2254" i="5"/>
  <c r="E2254" i="5"/>
  <c r="V2255" i="5"/>
  <c r="E2255" i="5"/>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V2303" i="5"/>
  <c r="E2303" i="5"/>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V2328" i="5"/>
  <c r="E2328" i="5"/>
  <c r="X2328" i="5" s="1"/>
  <c r="V2329" i="5"/>
  <c r="E2329" i="5"/>
  <c r="X2329" i="5" s="1"/>
  <c r="V2330" i="5"/>
  <c r="E2330" i="5"/>
  <c r="X2330" i="5" s="1"/>
  <c r="V2331" i="5"/>
  <c r="E2331" i="5"/>
  <c r="X2331" i="5" s="1"/>
  <c r="V2332" i="5"/>
  <c r="E2332" i="5"/>
  <c r="X2332" i="5" s="1"/>
  <c r="V2333" i="5"/>
  <c r="E2333" i="5"/>
  <c r="V2334" i="5"/>
  <c r="E2334" i="5"/>
  <c r="V2335" i="5"/>
  <c r="E2335" i="5"/>
  <c r="X2335" i="5" s="1"/>
  <c r="V2336" i="5"/>
  <c r="E2336" i="5"/>
  <c r="X2336" i="5" s="1"/>
  <c r="V2337" i="5"/>
  <c r="E2337" i="5"/>
  <c r="V2338" i="5"/>
  <c r="E2338" i="5"/>
  <c r="X2338" i="5" s="1"/>
  <c r="V2339" i="5"/>
  <c r="E2339" i="5"/>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V2378" i="5"/>
  <c r="E2378" i="5"/>
  <c r="X2378" i="5" s="1"/>
  <c r="V2379" i="5"/>
  <c r="E2379" i="5"/>
  <c r="X2379" i="5" s="1"/>
  <c r="V2380" i="5"/>
  <c r="E2380" i="5"/>
  <c r="X2380" i="5" s="1"/>
  <c r="V2381" i="5"/>
  <c r="E2381" i="5"/>
  <c r="X2381" i="5" s="1"/>
  <c r="V2382" i="5"/>
  <c r="E2382" i="5"/>
  <c r="X2382" i="5" s="1"/>
  <c r="V2383" i="5"/>
  <c r="E2383" i="5"/>
  <c r="V2384" i="5"/>
  <c r="E2384" i="5"/>
  <c r="X2384" i="5" s="1"/>
  <c r="V2385" i="5"/>
  <c r="E2385" i="5"/>
  <c r="X2385" i="5" s="1"/>
  <c r="V2386" i="5"/>
  <c r="E2386" i="5"/>
  <c r="X2386" i="5" s="1"/>
  <c r="V2387" i="5"/>
  <c r="E2387" i="5"/>
  <c r="V2388" i="5"/>
  <c r="E2388" i="5"/>
  <c r="X2388" i="5" s="1"/>
  <c r="V2389" i="5"/>
  <c r="E2389" i="5"/>
  <c r="V2390" i="5"/>
  <c r="E2390" i="5"/>
  <c r="X2390" i="5" s="1"/>
  <c r="V2391" i="5"/>
  <c r="E2391" i="5"/>
  <c r="X2391" i="5" s="1"/>
  <c r="V2392" i="5"/>
  <c r="E2392" i="5"/>
  <c r="V2393" i="5"/>
  <c r="E2393" i="5"/>
  <c r="V2394" i="5"/>
  <c r="E2394" i="5"/>
  <c r="V2395" i="5"/>
  <c r="E2395" i="5"/>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V2415" i="5"/>
  <c r="E2415" i="5"/>
  <c r="X2415" i="5" s="1"/>
  <c r="V2416" i="5"/>
  <c r="E2416" i="5"/>
  <c r="X2416" i="5" s="1"/>
  <c r="V2417" i="5"/>
  <c r="E2417" i="5"/>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V2448" i="5"/>
  <c r="E2448" i="5"/>
  <c r="X2448" i="5" s="1"/>
  <c r="V2449" i="5"/>
  <c r="E2449" i="5"/>
  <c r="X2449" i="5" s="1"/>
  <c r="V2450" i="5"/>
  <c r="E2450" i="5"/>
  <c r="X2450" i="5" s="1"/>
  <c r="V2451" i="5"/>
  <c r="E2451" i="5"/>
  <c r="X2451" i="5" s="1"/>
  <c r="V2452" i="5"/>
  <c r="E2452" i="5"/>
  <c r="X2452" i="5" s="1"/>
  <c r="V2453" i="5"/>
  <c r="E2453" i="5"/>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V2478" i="5"/>
  <c r="E2478" i="5"/>
  <c r="X2478" i="5" s="1"/>
  <c r="V2479" i="5"/>
  <c r="E2479" i="5"/>
  <c r="X2479" i="5" s="1"/>
  <c r="V2480" i="5"/>
  <c r="E2480" i="5"/>
  <c r="X2480" i="5" s="1"/>
  <c r="V2481" i="5"/>
  <c r="E2481" i="5"/>
  <c r="X2481" i="5" s="1"/>
  <c r="V2482" i="5"/>
  <c r="E2482" i="5"/>
  <c r="X2482" i="5" s="1"/>
  <c r="V2483" i="5"/>
  <c r="E2483" i="5"/>
  <c r="V2484" i="5"/>
  <c r="E2484" i="5"/>
  <c r="V2485" i="5"/>
  <c r="E2485" i="5"/>
  <c r="X2485" i="5" s="1"/>
  <c r="V2486" i="5"/>
  <c r="E2486" i="5"/>
  <c r="X2486" i="5" s="1"/>
  <c r="V2487" i="5"/>
  <c r="E2487" i="5"/>
  <c r="V2488" i="5"/>
  <c r="E2488" i="5"/>
  <c r="X2488" i="5" s="1"/>
  <c r="V2489" i="5"/>
  <c r="E2489" i="5"/>
  <c r="V2490" i="5"/>
  <c r="E2490" i="5"/>
  <c r="X2490" i="5" s="1"/>
  <c r="V2491" i="5"/>
  <c r="E2491" i="5"/>
  <c r="X2491" i="5" s="1"/>
  <c r="V2492" i="5"/>
  <c r="E2492" i="5"/>
  <c r="V2493" i="5"/>
  <c r="E2493" i="5"/>
  <c r="X2493" i="5" s="1"/>
  <c r="V2494" i="5"/>
  <c r="E2494" i="5"/>
  <c r="X2494" i="5" s="1"/>
  <c r="V2495" i="5"/>
  <c r="E2495" i="5"/>
  <c r="X2495" i="5" s="1"/>
  <c r="V2496" i="5"/>
  <c r="E2496" i="5"/>
  <c r="X2496" i="5" s="1"/>
  <c r="V2497" i="5"/>
  <c r="E2497" i="5"/>
  <c r="X2497" i="5" s="1"/>
  <c r="V2498" i="5"/>
  <c r="E2498" i="5"/>
  <c r="X2498" i="5" s="1"/>
  <c r="E2499" i="5"/>
  <c r="X2499" i="5" s="1"/>
  <c r="V2504" i="5"/>
  <c r="E2504" i="5"/>
  <c r="X2504" i="5" s="1"/>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C33" i="6" s="1"/>
  <c r="J33" i="6"/>
  <c r="I32" i="6"/>
  <c r="C32" i="6" s="1"/>
  <c r="J32" i="6"/>
  <c r="I31" i="6"/>
  <c r="C31" i="6" s="1"/>
  <c r="J31" i="6"/>
  <c r="I30" i="6"/>
  <c r="C30" i="6" s="1"/>
  <c r="J30" i="6"/>
  <c r="I29" i="6"/>
  <c r="C29" i="6" s="1"/>
  <c r="J29" i="6"/>
  <c r="B155" i="5"/>
  <c r="B156" i="5"/>
  <c r="B190" i="5"/>
  <c r="B191" i="5"/>
  <c r="B289" i="5"/>
  <c r="B290" i="5"/>
  <c r="B347" i="5"/>
  <c r="B348" i="5"/>
  <c r="B394" i="5"/>
  <c r="B395"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2" i="6"/>
  <c r="G21" i="6"/>
  <c r="G20" i="6"/>
  <c r="G19" i="6"/>
  <c r="G18" i="6"/>
  <c r="J119" i="6"/>
  <c r="I119" i="6"/>
  <c r="J118" i="6"/>
  <c r="I118" i="6"/>
  <c r="J117" i="6"/>
  <c r="I117" i="6"/>
  <c r="J116" i="6"/>
  <c r="I116" i="6"/>
  <c r="K114"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C103" i="6" s="1"/>
  <c r="J103" i="6"/>
  <c r="I102" i="6"/>
  <c r="C102" i="6" s="1"/>
  <c r="J102" i="6"/>
  <c r="I101" i="6"/>
  <c r="C101" i="6" s="1"/>
  <c r="J101" i="6"/>
  <c r="I100" i="6"/>
  <c r="C100" i="6" s="1"/>
  <c r="J100" i="6"/>
  <c r="C92" i="6"/>
  <c r="C91" i="6"/>
  <c r="C90" i="6"/>
  <c r="C89" i="6"/>
  <c r="I88" i="6"/>
  <c r="C88" i="6" s="1"/>
  <c r="I87" i="6"/>
  <c r="C87" i="6" s="1"/>
  <c r="I86" i="6"/>
  <c r="C86" i="6" s="1"/>
  <c r="I85" i="6"/>
  <c r="C85" i="6" s="1"/>
  <c r="I84" i="6"/>
  <c r="C84" i="6" s="1"/>
  <c r="J84" i="6"/>
  <c r="C81" i="6"/>
  <c r="C80" i="6"/>
  <c r="C79" i="6"/>
  <c r="C78" i="6"/>
  <c r="I77" i="6"/>
  <c r="C77" i="6" s="1"/>
  <c r="I76" i="6"/>
  <c r="C76" i="6" s="1"/>
  <c r="I75" i="6"/>
  <c r="C75" i="6" s="1"/>
  <c r="I74" i="6"/>
  <c r="C74" i="6" s="1"/>
  <c r="I73" i="6"/>
  <c r="C73" i="6" s="1"/>
  <c r="C70" i="6"/>
  <c r="C69" i="6"/>
  <c r="C68" i="6"/>
  <c r="C67" i="6"/>
  <c r="I66" i="6"/>
  <c r="C66" i="6" s="1"/>
  <c r="I65" i="6"/>
  <c r="C65" i="6" s="1"/>
  <c r="I64" i="6"/>
  <c r="C64" i="6" s="1"/>
  <c r="I63" i="6"/>
  <c r="C63" i="6" s="1"/>
  <c r="I62" i="6"/>
  <c r="C62" i="6" s="1"/>
  <c r="J62" i="6"/>
  <c r="C59" i="6"/>
  <c r="C58" i="6"/>
  <c r="C57" i="6"/>
  <c r="C56" i="6"/>
  <c r="I55" i="6"/>
  <c r="C55" i="6" s="1"/>
  <c r="I54" i="6"/>
  <c r="C54" i="6" s="1"/>
  <c r="I53" i="6"/>
  <c r="C53" i="6" s="1"/>
  <c r="I52" i="6"/>
  <c r="C52" i="6" s="1"/>
  <c r="I51" i="6"/>
  <c r="C51" i="6" s="1"/>
  <c r="C48" i="6"/>
  <c r="C47" i="6"/>
  <c r="C46" i="6"/>
  <c r="C45" i="6"/>
  <c r="I44" i="6"/>
  <c r="C44" i="6" s="1"/>
  <c r="I43" i="6"/>
  <c r="C43" i="6" s="1"/>
  <c r="I42" i="6"/>
  <c r="C42" i="6" s="1"/>
  <c r="I41" i="6"/>
  <c r="C41" i="6" s="1"/>
  <c r="I40" i="6"/>
  <c r="C40" i="6" s="1"/>
  <c r="J40" i="6"/>
  <c r="C26" i="6"/>
  <c r="C25" i="6"/>
  <c r="C24" i="6"/>
  <c r="C23" i="6"/>
  <c r="I22" i="6"/>
  <c r="C22" i="6" s="1"/>
  <c r="J22" i="6"/>
  <c r="I21" i="6"/>
  <c r="J21" i="6"/>
  <c r="J7" i="6"/>
  <c r="J19" i="6"/>
  <c r="I83" i="6"/>
  <c r="C83" i="6" s="1"/>
  <c r="I72" i="6"/>
  <c r="C72" i="6" s="1"/>
  <c r="I7" i="6"/>
  <c r="C7" i="6" s="1"/>
  <c r="G4" i="6"/>
  <c r="H4" i="6"/>
  <c r="B21"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K165" i="8"/>
  <c r="K166" i="8"/>
  <c r="K167" i="8"/>
  <c r="K168" i="8"/>
  <c r="K169" i="8"/>
  <c r="K170" i="8"/>
  <c r="K171" i="8"/>
  <c r="K172" i="8"/>
  <c r="F114" i="6"/>
  <c r="G94" i="6"/>
  <c r="G95" i="6"/>
  <c r="G96" i="6"/>
  <c r="G98" i="6"/>
  <c r="H98" i="6"/>
  <c r="G99" i="6"/>
  <c r="G108" i="6"/>
  <c r="G109" i="6"/>
  <c r="G110" i="6"/>
  <c r="G111" i="6"/>
  <c r="G10" i="6"/>
  <c r="H10" i="6"/>
  <c r="G13" i="6"/>
  <c r="H13" i="6"/>
  <c r="G5" i="6"/>
  <c r="H5" i="6"/>
  <c r="D5" i="6" s="1"/>
  <c r="F6" i="6"/>
  <c r="H6" i="6" s="1"/>
  <c r="C6" i="6" s="1"/>
  <c r="G6" i="6"/>
  <c r="G11" i="6"/>
  <c r="H11" i="6"/>
  <c r="G12" i="6"/>
  <c r="H12" i="6"/>
  <c r="H14" i="6"/>
  <c r="G15" i="6"/>
  <c r="H15" i="6"/>
  <c r="H16" i="6"/>
  <c r="I4" i="6"/>
  <c r="C4" i="6" s="1"/>
  <c r="I5" i="6"/>
  <c r="J5" i="6"/>
  <c r="I6" i="6"/>
  <c r="J6" i="6"/>
  <c r="I9" i="6"/>
  <c r="J9" i="6"/>
  <c r="I10" i="6"/>
  <c r="C10" i="6" s="1"/>
  <c r="J10" i="6"/>
  <c r="I11" i="6"/>
  <c r="J11" i="6"/>
  <c r="I12" i="6"/>
  <c r="C12" i="6" s="1"/>
  <c r="J12" i="6"/>
  <c r="I13" i="6"/>
  <c r="C13" i="6" s="1"/>
  <c r="I15" i="6"/>
  <c r="C15" i="6" s="1"/>
  <c r="J15" i="6"/>
  <c r="I17" i="6"/>
  <c r="C17" i="6" s="1"/>
  <c r="J17" i="6"/>
  <c r="I18" i="6"/>
  <c r="C18" i="6" s="1"/>
  <c r="J18" i="6"/>
  <c r="I19" i="6"/>
  <c r="C19" i="6" s="1"/>
  <c r="I20" i="6"/>
  <c r="C20" i="6" s="1"/>
  <c r="J20" i="6"/>
  <c r="I28" i="6"/>
  <c r="J28" i="6"/>
  <c r="I39" i="6"/>
  <c r="C39" i="6" s="1"/>
  <c r="J39" i="6"/>
  <c r="I50" i="6"/>
  <c r="C50" i="6" s="1"/>
  <c r="J50" i="6"/>
  <c r="I61" i="6"/>
  <c r="C61" i="6" s="1"/>
  <c r="J61" i="6"/>
  <c r="J72" i="6"/>
  <c r="J83" i="6"/>
  <c r="I94" i="6"/>
  <c r="C94" i="6" s="1"/>
  <c r="J94" i="6"/>
  <c r="I95" i="6"/>
  <c r="J95" i="6"/>
  <c r="I96" i="6"/>
  <c r="C96" i="6" s="1"/>
  <c r="J96" i="6"/>
  <c r="I98" i="6"/>
  <c r="C98" i="6" s="1"/>
  <c r="J98" i="6"/>
  <c r="I99" i="6"/>
  <c r="C99" i="6" s="1"/>
  <c r="J99" i="6"/>
  <c r="I108" i="6"/>
  <c r="C108" i="6" s="1"/>
  <c r="J108" i="6"/>
  <c r="I109" i="6"/>
  <c r="C109" i="6" s="1"/>
  <c r="J109" i="6"/>
  <c r="I110" i="6"/>
  <c r="C110" i="6" s="1"/>
  <c r="J110" i="6"/>
  <c r="I111" i="6"/>
  <c r="C111" i="6" s="1"/>
  <c r="J111" i="6"/>
  <c r="I114" i="6"/>
  <c r="J114" i="6"/>
  <c r="I115" i="6"/>
  <c r="J115" i="6"/>
  <c r="X18" i="5"/>
  <c r="X26" i="5"/>
  <c r="X27" i="5"/>
  <c r="X32" i="5"/>
  <c r="X34" i="5"/>
  <c r="X47" i="5"/>
  <c r="X54" i="5"/>
  <c r="X67" i="5"/>
  <c r="X94" i="5"/>
  <c r="X112" i="5"/>
  <c r="X114" i="5"/>
  <c r="X119" i="5"/>
  <c r="X122" i="5"/>
  <c r="X127" i="5"/>
  <c r="X154" i="5"/>
  <c r="X179" i="5"/>
  <c r="X186" i="5"/>
  <c r="X188" i="5"/>
  <c r="X194" i="5"/>
  <c r="X195" i="5"/>
  <c r="X202" i="5"/>
  <c r="X203" i="5"/>
  <c r="X215" i="5"/>
  <c r="X222" i="5"/>
  <c r="X235" i="5"/>
  <c r="X242" i="5"/>
  <c r="X246" i="5"/>
  <c r="X247" i="5"/>
  <c r="X250" i="5"/>
  <c r="X251" i="5"/>
  <c r="X255" i="5"/>
  <c r="X275" i="5"/>
  <c r="X277" i="5"/>
  <c r="X282" i="5"/>
  <c r="X289" i="5"/>
  <c r="X291" i="5"/>
  <c r="X308" i="5"/>
  <c r="X310" i="5"/>
  <c r="X311" i="5"/>
  <c r="X316" i="5"/>
  <c r="X336" i="5"/>
  <c r="X340" i="5"/>
  <c r="X346" i="5"/>
  <c r="X370" i="5"/>
  <c r="X381" i="5"/>
  <c r="X382" i="5"/>
  <c r="X388" i="5"/>
  <c r="X390" i="5"/>
  <c r="X417" i="5"/>
  <c r="X437" i="5"/>
  <c r="X447" i="5"/>
  <c r="X449" i="5"/>
  <c r="X452" i="5"/>
  <c r="X453" i="5"/>
  <c r="X454" i="5"/>
  <c r="X455" i="5"/>
  <c r="X467" i="5"/>
  <c r="X479" i="5"/>
  <c r="X487" i="5"/>
  <c r="X489" i="5"/>
  <c r="X493" i="5"/>
  <c r="X497" i="5"/>
  <c r="X499" i="5"/>
  <c r="X507" i="5"/>
  <c r="X517" i="5"/>
  <c r="X519" i="5"/>
  <c r="X523" i="5"/>
  <c r="X527" i="5"/>
  <c r="X537" i="5"/>
  <c r="X541" i="5"/>
  <c r="X553" i="5"/>
  <c r="X557" i="5"/>
  <c r="X569" i="5"/>
  <c r="X573" i="5"/>
  <c r="X576" i="5"/>
  <c r="X577" i="5"/>
  <c r="X579" i="5"/>
  <c r="X597" i="5"/>
  <c r="X607" i="5"/>
  <c r="X613" i="5"/>
  <c r="X617" i="5"/>
  <c r="X627" i="5"/>
  <c r="X643" i="5"/>
  <c r="X644" i="5"/>
  <c r="X645" i="5"/>
  <c r="X647" i="5"/>
  <c r="X667" i="5"/>
  <c r="X669" i="5"/>
  <c r="X683" i="5"/>
  <c r="X687" i="5"/>
  <c r="X693" i="5"/>
  <c r="X697" i="5"/>
  <c r="X703" i="5"/>
  <c r="X707" i="5"/>
  <c r="X713" i="5"/>
  <c r="X717" i="5"/>
  <c r="X737" i="5"/>
  <c r="X738" i="5"/>
  <c r="X739" i="5"/>
  <c r="X757" i="5"/>
  <c r="X767" i="5"/>
  <c r="X769" i="5"/>
  <c r="X774" i="5"/>
  <c r="X775" i="5"/>
  <c r="X777" i="5"/>
  <c r="X793" i="5"/>
  <c r="X807" i="5"/>
  <c r="X809" i="5"/>
  <c r="X823" i="5"/>
  <c r="X837" i="5"/>
  <c r="X854" i="5"/>
  <c r="X859" i="5"/>
  <c r="X864" i="5"/>
  <c r="X865" i="5"/>
  <c r="X867" i="5"/>
  <c r="X877" i="5"/>
  <c r="X887" i="5"/>
  <c r="X897" i="5"/>
  <c r="X899" i="5"/>
  <c r="X907" i="5"/>
  <c r="X909" i="5"/>
  <c r="X912" i="5"/>
  <c r="X914" i="5"/>
  <c r="X923" i="5"/>
  <c r="X924" i="5"/>
  <c r="X925" i="5"/>
  <c r="X927" i="5"/>
  <c r="X938" i="5"/>
  <c r="X939" i="5"/>
  <c r="X957" i="5"/>
  <c r="X959" i="5"/>
  <c r="X977" i="5"/>
  <c r="X993" i="5"/>
  <c r="X994" i="5"/>
  <c r="X995" i="5"/>
  <c r="X997" i="5"/>
  <c r="X998" i="5"/>
  <c r="X1037" i="5"/>
  <c r="X1039" i="5"/>
  <c r="X1043" i="5"/>
  <c r="X1057" i="5"/>
  <c r="X1073" i="5"/>
  <c r="X1077" i="5"/>
  <c r="X1079" i="5"/>
  <c r="X1083" i="5"/>
  <c r="X1088" i="5"/>
  <c r="X1089" i="5"/>
  <c r="X1127" i="5"/>
  <c r="X1128" i="5"/>
  <c r="X1137" i="5"/>
  <c r="X1147" i="5"/>
  <c r="X1152" i="5"/>
  <c r="X1153" i="5"/>
  <c r="X1154" i="5"/>
  <c r="X1164" i="5"/>
  <c r="X1167" i="5"/>
  <c r="X1187" i="5"/>
  <c r="X1197" i="5"/>
  <c r="X1199" i="5"/>
  <c r="X1202" i="5"/>
  <c r="X1223" i="5"/>
  <c r="X1224" i="5"/>
  <c r="X1225" i="5"/>
  <c r="X1227" i="5"/>
  <c r="X1233" i="5"/>
  <c r="X1237" i="5"/>
  <c r="X1239" i="5"/>
  <c r="X1267" i="5"/>
  <c r="X1277" i="5"/>
  <c r="X1278" i="5"/>
  <c r="X1289" i="5"/>
  <c r="X1292" i="5"/>
  <c r="X1293" i="5"/>
  <c r="X1294" i="5"/>
  <c r="X1307" i="5"/>
  <c r="X1327" i="5"/>
  <c r="X1329" i="5"/>
  <c r="X1357" i="5"/>
  <c r="X1363" i="5"/>
  <c r="X1364" i="5"/>
  <c r="X1365" i="5"/>
  <c r="X1367" i="5"/>
  <c r="X1369" i="5"/>
  <c r="X1397" i="5"/>
  <c r="X1403" i="5"/>
  <c r="X1407" i="5"/>
  <c r="X1417" i="5"/>
  <c r="X1419" i="5"/>
  <c r="X1424" i="5"/>
  <c r="X1425" i="5"/>
  <c r="X1433" i="5"/>
  <c r="X1434" i="5"/>
  <c r="X1459" i="5"/>
  <c r="X1467" i="5"/>
  <c r="X1472" i="5"/>
  <c r="X1493" i="5"/>
  <c r="X1497" i="5"/>
  <c r="X1503" i="5"/>
  <c r="X1514" i="5"/>
  <c r="X1517" i="5"/>
  <c r="X1527" i="5"/>
  <c r="X1543" i="5"/>
  <c r="X1547" i="5"/>
  <c r="X1548" i="5"/>
  <c r="X1557" i="5"/>
  <c r="X1572" i="5"/>
  <c r="X1573" i="5"/>
  <c r="X1574" i="5"/>
  <c r="X1583" i="5"/>
  <c r="X1597" i="5"/>
  <c r="X1609" i="5"/>
  <c r="X1613" i="5"/>
  <c r="X1637" i="5"/>
  <c r="X1649" i="5"/>
  <c r="X1653" i="5"/>
  <c r="X1654" i="5"/>
  <c r="X1655" i="5"/>
  <c r="X1657" i="5"/>
  <c r="X1659" i="5"/>
  <c r="X1689" i="5"/>
  <c r="X1707" i="5"/>
  <c r="X1708" i="5"/>
  <c r="X1709" i="5"/>
  <c r="X1724" i="5"/>
  <c r="X1725" i="5"/>
  <c r="X1733" i="5"/>
  <c r="X1739" i="5"/>
  <c r="X1747" i="5"/>
  <c r="X1749" i="5"/>
  <c r="X1752" i="5"/>
  <c r="X1779" i="5"/>
  <c r="X1783" i="5"/>
  <c r="X1784" i="5"/>
  <c r="X1785" i="5"/>
  <c r="X1787" i="5"/>
  <c r="X1789" i="5"/>
  <c r="X1837" i="5"/>
  <c r="X1839" i="5"/>
  <c r="X1847" i="5"/>
  <c r="X1853" i="5"/>
  <c r="X1864" i="5"/>
  <c r="X1868" i="5"/>
  <c r="X1873" i="5"/>
  <c r="X1877" i="5"/>
  <c r="X1887" i="5"/>
  <c r="X1897" i="5"/>
  <c r="X1902" i="5"/>
  <c r="X1903" i="5"/>
  <c r="X1927" i="5"/>
  <c r="X1937" i="5"/>
  <c r="X1943" i="5"/>
  <c r="X1944" i="5"/>
  <c r="X1945" i="5"/>
  <c r="X1947" i="5"/>
  <c r="X1977" i="5"/>
  <c r="X1983" i="5"/>
  <c r="X1997" i="5"/>
  <c r="X2017" i="5"/>
  <c r="X2033" i="5"/>
  <c r="X2034" i="5"/>
  <c r="X2035" i="5"/>
  <c r="X2037" i="5"/>
  <c r="X2067" i="5"/>
  <c r="X2073" i="5"/>
  <c r="X2077" i="5"/>
  <c r="X2087" i="5"/>
  <c r="X2089" i="5"/>
  <c r="X2103" i="5"/>
  <c r="X2104" i="5"/>
  <c r="X2114" i="5"/>
  <c r="X2117" i="5"/>
  <c r="X2137" i="5"/>
  <c r="X2142" i="5"/>
  <c r="X2143" i="5"/>
  <c r="X2177" i="5"/>
  <c r="X2179" i="5"/>
  <c r="X2183" i="5"/>
  <c r="X2184" i="5"/>
  <c r="X2185" i="5"/>
  <c r="X2187" i="5"/>
  <c r="X2217" i="5"/>
  <c r="X2219" i="5"/>
  <c r="X2237" i="5"/>
  <c r="X2247" i="5"/>
  <c r="X2249" i="5"/>
  <c r="X2253" i="5"/>
  <c r="X2254" i="5"/>
  <c r="X2255" i="5"/>
  <c r="X2264" i="5"/>
  <c r="X2277" i="5"/>
  <c r="X2287" i="5"/>
  <c r="X2302" i="5"/>
  <c r="X2303" i="5"/>
  <c r="X2327" i="5"/>
  <c r="X2333" i="5"/>
  <c r="X2334" i="5"/>
  <c r="X2337" i="5"/>
  <c r="X2339" i="5"/>
  <c r="X2377" i="5"/>
  <c r="X2383" i="5"/>
  <c r="X2387" i="5"/>
  <c r="X2389" i="5"/>
  <c r="X2392" i="5"/>
  <c r="X2393" i="5"/>
  <c r="X2394" i="5"/>
  <c r="X2395" i="5"/>
  <c r="X2404" i="5"/>
  <c r="X2414" i="5"/>
  <c r="X2417" i="5"/>
  <c r="X2427" i="5"/>
  <c r="X2447" i="5"/>
  <c r="X2453" i="5"/>
  <c r="X2477" i="5"/>
  <c r="X2483" i="5"/>
  <c r="X2484" i="5"/>
  <c r="X2487" i="5"/>
  <c r="X2489" i="5"/>
  <c r="X2492"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5" i="6"/>
  <c r="D13" i="6"/>
  <c r="D12" i="6"/>
  <c r="D11" i="6"/>
  <c r="D10"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C11" i="6"/>
  <c r="P4" i="5"/>
  <c r="D4" i="8"/>
  <c r="B1002" i="7"/>
  <c r="B3" i="6"/>
  <c r="A4" i="8"/>
  <c r="B29" i="3"/>
  <c r="B4" i="8"/>
  <c r="C3" i="6"/>
  <c r="I4" i="8"/>
  <c r="C5" i="7"/>
  <c r="A1" i="6"/>
  <c r="H4" i="5"/>
  <c r="O4" i="5"/>
  <c r="B2" i="5"/>
  <c r="D3" i="6"/>
  <c r="A3" i="6"/>
  <c r="D5" i="7"/>
  <c r="N4" i="5"/>
  <c r="G4" i="5"/>
  <c r="A1" i="7"/>
  <c r="F4" i="5"/>
  <c r="A1" i="8"/>
  <c r="D1" i="6"/>
  <c r="B5" i="7"/>
  <c r="A80" i="2"/>
  <c r="A48" i="2"/>
  <c r="H4" i="8"/>
  <c r="F4" i="8"/>
  <c r="B3" i="5"/>
  <c r="G4" i="8"/>
  <c r="I4" i="5"/>
  <c r="C9" i="6"/>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6"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28"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B2" i="6"/>
  <c r="D98" i="6"/>
  <c r="AA14" i="4" a="1"/>
  <c r="AA14" i="4"/>
  <c r="AA15" i="4" a="1"/>
  <c r="B31" i="4"/>
  <c r="A18" i="6"/>
  <c r="F40" i="6"/>
  <c r="B32" i="4"/>
  <c r="A19" i="6"/>
  <c r="F41" i="6"/>
  <c r="AA15" i="4"/>
  <c r="B33" i="4"/>
  <c r="A20" i="6"/>
  <c r="F42" i="6"/>
  <c r="F18" i="6"/>
  <c r="H18" i="6"/>
  <c r="F19" i="6"/>
  <c r="H19" i="6"/>
  <c r="F20" i="6"/>
  <c r="H20" i="6"/>
  <c r="O33" i="4"/>
  <c r="P57" i="4"/>
  <c r="B123" i="4"/>
  <c r="A101" i="6"/>
  <c r="O32" i="4"/>
  <c r="P56" i="4"/>
  <c r="B122" i="4"/>
  <c r="A100" i="6"/>
  <c r="B105" i="4"/>
  <c r="A86" i="6"/>
  <c r="B104" i="4"/>
  <c r="A85" i="6"/>
  <c r="B93" i="4"/>
  <c r="A75" i="6"/>
  <c r="B92" i="4"/>
  <c r="A74" i="6"/>
  <c r="B81" i="4"/>
  <c r="A64" i="6"/>
  <c r="B80" i="4"/>
  <c r="A63" i="6"/>
  <c r="B69" i="4"/>
  <c r="A53" i="6"/>
  <c r="B68" i="4"/>
  <c r="A52" i="6"/>
  <c r="B57" i="4"/>
  <c r="A42" i="6"/>
  <c r="B56" i="4"/>
  <c r="A41" i="6"/>
  <c r="P45" i="4"/>
  <c r="B45" i="4"/>
  <c r="A31" i="6"/>
  <c r="P44" i="4"/>
  <c r="B44" i="4"/>
  <c r="A30" i="6"/>
  <c r="D20" i="6"/>
  <c r="D19" i="6"/>
  <c r="F116" i="6"/>
  <c r="A116" i="6"/>
  <c r="F117" i="6"/>
  <c r="A117" i="6"/>
  <c r="H41" i="6"/>
  <c r="H42" i="6"/>
  <c r="F52" i="6"/>
  <c r="H52" i="6"/>
  <c r="F53" i="6"/>
  <c r="H53" i="6"/>
  <c r="F63" i="6"/>
  <c r="H63" i="6"/>
  <c r="F64" i="6"/>
  <c r="H64" i="6"/>
  <c r="F74" i="6"/>
  <c r="H74" i="6"/>
  <c r="F75" i="6"/>
  <c r="H75" i="6"/>
  <c r="F85" i="6"/>
  <c r="H85" i="6"/>
  <c r="F86" i="6"/>
  <c r="H86" i="6"/>
  <c r="F100" i="6"/>
  <c r="H100" i="6"/>
  <c r="F101" i="6"/>
  <c r="H101" i="6"/>
  <c r="F30" i="6"/>
  <c r="H30" i="6"/>
  <c r="K116" i="6"/>
  <c r="F31" i="6"/>
  <c r="H31" i="6"/>
  <c r="K117" i="6"/>
  <c r="D30" i="6"/>
  <c r="D31" i="6"/>
  <c r="D41" i="6"/>
  <c r="D42" i="6"/>
  <c r="D52" i="6"/>
  <c r="D53" i="6"/>
  <c r="D63" i="6"/>
  <c r="D64" i="6"/>
  <c r="D74" i="6"/>
  <c r="D75" i="6"/>
  <c r="D85" i="6"/>
  <c r="D86" i="6"/>
  <c r="D100" i="6"/>
  <c r="D101" i="6"/>
  <c r="F51" i="6"/>
  <c r="F62" i="6"/>
  <c r="F73" i="6"/>
  <c r="F84" i="6"/>
  <c r="H84" i="6"/>
  <c r="D84" i="6"/>
  <c r="H73" i="6"/>
  <c r="D73" i="6"/>
  <c r="H62" i="6"/>
  <c r="D62" i="6"/>
  <c r="H51" i="6"/>
  <c r="D51" i="6"/>
  <c r="H40" i="6"/>
  <c r="D40" i="6"/>
  <c r="F29" i="6"/>
  <c r="H29" i="6"/>
  <c r="D29" i="6"/>
  <c r="K115" i="6"/>
  <c r="F99" i="6"/>
  <c r="H99" i="6"/>
  <c r="D99" i="6"/>
  <c r="F115" i="6"/>
  <c r="A115" i="6"/>
  <c r="D18" i="6"/>
  <c r="O31" i="4"/>
  <c r="P43" i="4"/>
  <c r="B43" i="4"/>
  <c r="A29" i="6"/>
  <c r="P55" i="4"/>
  <c r="B55" i="4"/>
  <c r="A40" i="6"/>
  <c r="B67" i="4"/>
  <c r="A51" i="6"/>
  <c r="B79" i="4"/>
  <c r="A62" i="6"/>
  <c r="B91" i="4"/>
  <c r="A73" i="6"/>
  <c r="B103" i="4"/>
  <c r="A84" i="6"/>
  <c r="B121" i="4"/>
  <c r="A99" i="6"/>
  <c r="AA16" i="4" a="1"/>
  <c r="AA16" i="4"/>
  <c r="A118" i="6"/>
  <c r="B34" i="4"/>
  <c r="A21" i="6"/>
  <c r="F43" i="6"/>
  <c r="F118" i="6"/>
  <c r="F21" i="6"/>
  <c r="H21" i="6"/>
  <c r="C21" i="6"/>
  <c r="D21" i="6"/>
  <c r="H43" i="6"/>
  <c r="F54" i="6"/>
  <c r="H54" i="6"/>
  <c r="F65" i="6"/>
  <c r="H65" i="6"/>
  <c r="F76" i="6"/>
  <c r="H76" i="6"/>
  <c r="F87" i="6"/>
  <c r="H87" i="6"/>
  <c r="F102" i="6"/>
  <c r="H102" i="6"/>
  <c r="F32" i="6"/>
  <c r="H32" i="6"/>
  <c r="K118" i="6"/>
  <c r="D32" i="6"/>
  <c r="D43" i="6"/>
  <c r="D54" i="6"/>
  <c r="D65" i="6"/>
  <c r="D76" i="6"/>
  <c r="D87" i="6"/>
  <c r="D102" i="6"/>
  <c r="O34" i="4"/>
  <c r="P46" i="4"/>
  <c r="B46" i="4"/>
  <c r="A32" i="6"/>
  <c r="P58" i="4"/>
  <c r="B58" i="4"/>
  <c r="A43" i="6"/>
  <c r="B70" i="4"/>
  <c r="A54" i="6"/>
  <c r="B82" i="4"/>
  <c r="A65" i="6"/>
  <c r="B94" i="4"/>
  <c r="A76" i="6"/>
  <c r="B106" i="4"/>
  <c r="A87" i="6"/>
  <c r="B124" i="4"/>
  <c r="A102" i="6"/>
  <c r="AA17" i="4" a="1"/>
  <c r="AA17" i="4"/>
  <c r="AA18" i="4" a="1"/>
  <c r="AA18" i="4"/>
  <c r="AA19" i="4" a="1"/>
  <c r="AA19" i="4"/>
  <c r="A121" i="6"/>
  <c r="A120" i="6"/>
  <c r="B36" i="4"/>
  <c r="A23" i="6"/>
  <c r="O36" i="4"/>
  <c r="P48" i="4"/>
  <c r="B48" i="4"/>
  <c r="A34" i="6"/>
  <c r="P60" i="4"/>
  <c r="B60" i="4"/>
  <c r="A45" i="6"/>
  <c r="B72" i="4"/>
  <c r="A56" i="6"/>
  <c r="B84" i="4"/>
  <c r="A67" i="6"/>
  <c r="B96" i="4"/>
  <c r="A78" i="6"/>
  <c r="B108" i="4"/>
  <c r="A89" i="6"/>
  <c r="B126" i="4"/>
  <c r="A104" i="6"/>
  <c r="B37" i="4"/>
  <c r="O37" i="4"/>
  <c r="P61" i="4"/>
  <c r="B127" i="4"/>
  <c r="A105" i="6"/>
  <c r="B109" i="4"/>
  <c r="A90" i="6"/>
  <c r="B97" i="4"/>
  <c r="A79" i="6"/>
  <c r="B85" i="4"/>
  <c r="A68" i="6"/>
  <c r="B73" i="4"/>
  <c r="A57" i="6"/>
  <c r="B61" i="4"/>
  <c r="A46" i="6"/>
  <c r="P49" i="4"/>
  <c r="B49" i="4"/>
  <c r="A35" i="6"/>
  <c r="A24" i="6"/>
  <c r="B35" i="4"/>
  <c r="A22" i="6"/>
  <c r="F44" i="6"/>
  <c r="F103" i="6"/>
  <c r="H103" i="6"/>
  <c r="D103" i="6"/>
  <c r="F55" i="6"/>
  <c r="F66" i="6"/>
  <c r="F77" i="6"/>
  <c r="F88" i="6"/>
  <c r="H88" i="6"/>
  <c r="D88" i="6"/>
  <c r="H77" i="6"/>
  <c r="D77" i="6"/>
  <c r="H66" i="6"/>
  <c r="D66" i="6"/>
  <c r="H55" i="6"/>
  <c r="D55" i="6"/>
  <c r="H44" i="6"/>
  <c r="D44" i="6"/>
  <c r="F33" i="6"/>
  <c r="H33" i="6"/>
  <c r="D33" i="6"/>
  <c r="K119" i="6"/>
  <c r="F94" i="6"/>
  <c r="F108" i="6"/>
  <c r="H108" i="6"/>
  <c r="D108" i="6"/>
  <c r="F111" i="6"/>
  <c r="H111" i="6"/>
  <c r="D111" i="6"/>
  <c r="F110" i="6"/>
  <c r="H110" i="6"/>
  <c r="D110" i="6"/>
  <c r="H94" i="6"/>
  <c r="F109" i="6"/>
  <c r="H109" i="6"/>
  <c r="F95" i="6"/>
  <c r="H95" i="6"/>
  <c r="D95" i="6"/>
  <c r="D94" i="6"/>
  <c r="D109" i="6"/>
  <c r="F96" i="6"/>
  <c r="H96" i="6"/>
  <c r="D96" i="6"/>
  <c r="C95" i="6"/>
  <c r="F119" i="6"/>
  <c r="A119" i="6"/>
  <c r="F22" i="6"/>
  <c r="H22" i="6"/>
  <c r="D22" i="6"/>
  <c r="O35" i="4"/>
  <c r="P47" i="4"/>
  <c r="B47" i="4"/>
  <c r="A33" i="6"/>
  <c r="P59" i="4"/>
  <c r="B59" i="4"/>
  <c r="A44" i="6"/>
  <c r="B71" i="4"/>
  <c r="A55" i="6"/>
  <c r="B83" i="4"/>
  <c r="A66" i="6"/>
  <c r="B95" i="4"/>
  <c r="A77" i="6"/>
  <c r="B107" i="4"/>
  <c r="A88" i="6"/>
  <c r="B125" i="4"/>
  <c r="A103" i="6"/>
  <c r="S47" i="4"/>
  <c r="T47" i="4"/>
  <c r="U47" i="4"/>
  <c r="V47" i="4"/>
  <c r="W47" i="4"/>
  <c r="T46" i="4"/>
  <c r="U46" i="4"/>
  <c r="V46" i="4"/>
  <c r="W46" i="4"/>
  <c r="X46" i="4"/>
  <c r="U45" i="4"/>
  <c r="V45" i="4"/>
  <c r="W45" i="4"/>
  <c r="X45" i="4"/>
  <c r="Y45" i="4"/>
  <c r="V44" i="4"/>
  <c r="W44" i="4"/>
  <c r="X44" i="4"/>
  <c r="Y44" i="4"/>
  <c r="Z44" i="4"/>
  <c r="W43" i="4"/>
  <c r="X43" i="4"/>
  <c r="Y43" i="4"/>
  <c r="X42" i="4"/>
  <c r="Y42" i="4"/>
  <c r="Z43" i="4"/>
  <c r="AA43" i="4"/>
  <c r="Z42" i="4"/>
  <c r="AA42" i="4"/>
  <c r="AB42" i="4"/>
  <c r="AC42" i="4"/>
  <c r="X47" i="4"/>
  <c r="Y47" i="4"/>
  <c r="Y46" i="4"/>
  <c r="Z46" i="4"/>
  <c r="Z45" i="4"/>
  <c r="AA45" i="4"/>
  <c r="AA44" i="4"/>
  <c r="AB44" i="4"/>
  <c r="AB43" i="4"/>
  <c r="AC43" i="4"/>
  <c r="AC44" i="4"/>
  <c r="Z47" i="4"/>
  <c r="AA47" i="4"/>
  <c r="AA46" i="4"/>
  <c r="AB46" i="4"/>
  <c r="AB45" i="4"/>
  <c r="AC45" i="4"/>
  <c r="AC46" i="4"/>
  <c r="AB47" i="4"/>
  <c r="AC47" i="4"/>
  <c r="AA20" i="4" a="1"/>
  <c r="AA20" i="4"/>
  <c r="B38" i="4"/>
  <c r="O38" i="4"/>
  <c r="P62" i="4"/>
  <c r="B128" i="4"/>
  <c r="A106" i="6"/>
  <c r="B110" i="4"/>
  <c r="A91" i="6"/>
  <c r="B98" i="4"/>
  <c r="A80" i="6"/>
  <c r="B86" i="4"/>
  <c r="A69" i="6"/>
  <c r="B74" i="4"/>
  <c r="A58" i="6"/>
  <c r="B62" i="4"/>
  <c r="A47" i="6"/>
  <c r="P50" i="4"/>
  <c r="B50" i="4"/>
  <c r="A36" i="6"/>
  <c r="A25" i="6"/>
  <c r="A122" i="6"/>
  <c r="AA21" i="4" a="1"/>
  <c r="AA21" i="4"/>
  <c r="A123" i="6"/>
  <c r="B39" i="4"/>
  <c r="O39" i="4"/>
  <c r="P63" i="4"/>
  <c r="B129" i="4"/>
  <c r="A107" i="6"/>
  <c r="B111" i="4"/>
  <c r="A92" i="6"/>
  <c r="AA22" i="4"/>
  <c r="AA23" i="4"/>
  <c r="Q53" i="4"/>
  <c r="B101" i="4"/>
  <c r="A82" i="6" s="1"/>
  <c r="B99" i="4"/>
  <c r="A81" i="6"/>
  <c r="B89" i="4"/>
  <c r="A71" i="6" s="1"/>
  <c r="B87" i="4"/>
  <c r="A70" i="6"/>
  <c r="B77" i="4"/>
  <c r="A60" i="6" s="1"/>
  <c r="B75" i="4"/>
  <c r="A59" i="6"/>
  <c r="B65" i="4"/>
  <c r="A49" i="6" s="1"/>
  <c r="B63" i="4"/>
  <c r="A48" i="6"/>
  <c r="B53" i="4"/>
  <c r="A38" i="6" s="1"/>
  <c r="P51" i="4"/>
  <c r="B51" i="4"/>
  <c r="A37" i="6"/>
  <c r="Q41" i="4"/>
  <c r="B41" i="4"/>
  <c r="A27" i="6" s="1"/>
  <c r="A26" i="6"/>
  <c r="S6" i="5"/>
  <c r="S7" i="5"/>
  <c r="H112" i="6" l="1"/>
  <c r="C2" i="6"/>
  <c r="C5" i="6"/>
  <c r="D65" i="4"/>
  <c r="D89" i="4"/>
  <c r="D77" i="4"/>
  <c r="D101" i="4"/>
  <c r="G89" i="4"/>
  <c r="G101" i="4"/>
  <c r="G114" i="4"/>
  <c r="G41" i="4"/>
  <c r="G53" i="4"/>
  <c r="G77" i="4"/>
  <c r="V6" i="5"/>
  <c r="R6" i="5" s="1"/>
  <c r="AB6" i="5"/>
  <c r="X6" i="5"/>
  <c r="G6" i="5"/>
  <c r="C7" i="5"/>
  <c r="F124" i="6" s="1"/>
  <c r="C5" i="5"/>
  <c r="D114" i="4"/>
  <c r="D41" i="4"/>
  <c r="D53" i="4"/>
  <c r="D112" i="6" l="1"/>
  <c r="C112" i="6"/>
  <c r="C124" i="6"/>
  <c r="AB5" i="5"/>
  <c r="V5" i="5"/>
  <c r="G5" i="5" s="1"/>
  <c r="V7" i="5"/>
  <c r="R7" i="5" s="1"/>
  <c r="G7" i="5"/>
  <c r="AB7" i="5"/>
  <c r="X7" i="5"/>
  <c r="J5" i="5" l="1"/>
  <c r="R5" i="5"/>
  <c r="I5" i="5"/>
  <c r="H5" i="5"/>
  <c r="F5" i="5"/>
  <c r="E5" i="5"/>
  <c r="G117" i="6"/>
  <c r="H117" i="6" s="1"/>
  <c r="G119" i="6"/>
  <c r="H119" i="6" s="1"/>
  <c r="G115" i="6"/>
  <c r="H115" i="6" s="1"/>
  <c r="G114" i="6"/>
  <c r="H114" i="6" s="1"/>
  <c r="G116" i="6"/>
  <c r="H116" i="6" s="1"/>
  <c r="G118" i="6"/>
  <c r="H118" i="6" s="1"/>
  <c r="G124" i="6" l="1" a="1"/>
  <c r="G124" i="6" s="1"/>
  <c r="H124" i="6" s="1"/>
  <c r="D124" i="6" s="1"/>
  <c r="X5" i="5"/>
  <c r="D118" i="6"/>
  <c r="C118" i="6"/>
  <c r="C116" i="6"/>
  <c r="D116" i="6"/>
  <c r="C114" i="6"/>
  <c r="D114" i="6"/>
  <c r="D115" i="6"/>
  <c r="C115" i="6"/>
  <c r="C119" i="6"/>
  <c r="D119" i="6"/>
  <c r="D117" i="6"/>
  <c r="C117" i="6"/>
  <c r="S5" i="5"/>
  <c r="H125" i="6" l="1"/>
  <c r="D2" i="6" s="1"/>
  <c r="T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<sst xmlns="http://schemas.openxmlformats.org/spreadsheetml/2006/main" count="28008" uniqueCount="20073">
  <si>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</si>
  <si>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</si>
  <si>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</si>
  <si>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</si>
  <si>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</si>
  <si>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</si>
  <si>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</si>
  <si>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</si>
  <si>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</si>
  <si>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</si>
  <si>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</si>
  <si>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</si>
  <si>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</si>
  <si>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</si>
  <si>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</si>
  <si>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</si>
  <si>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</si>
  <si>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</si>
  <si>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</si>
  <si>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</si>
  <si>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</si>
  <si>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</si>
  <si>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</si>
  <si>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</si>
  <si>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</si>
  <si>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</si>
  <si>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</si>
  <si>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</si>
  <si>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</si>
  <si>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</si>
  <si>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</si>
  <si>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</si>
  <si>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</si>
  <si>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</si>
  <si>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</si>
  <si>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</si>
  <si>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</si>
  <si>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</si>
  <si>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</si>
  <si>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</si>
  <si>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</si>
  <si>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</si>
  <si>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</si>
  <si>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</si>
  <si>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</si>
  <si>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</si>
  <si>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</si>
  <si>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</si>
  <si>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</si>
  <si>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</si>
  <si>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</si>
  <si>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</si>
  <si>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</si>
  <si>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</si>
  <si>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</si>
  <si>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</si>
  <si>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</si>
  <si>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</si>
  <si>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</si>
  <si>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</si>
  <si>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</si>
  <si>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</si>
  <si>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</si>
  <si>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</si>
  <si>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</si>
  <si>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</si>
  <si>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</si>
  <si>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</si>
  <si>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</si>
  <si>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</si>
  <si>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</si>
  <si>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</si>
  <si>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</si>
  <si>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</si>
  <si>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</si>
  <si>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</si>
  <si>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</si>
  <si>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</si>
  <si>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</si>
  <si>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</si>
  <si>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</si>
  <si>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</si>
  <si>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</si>
  <si>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</si>
  <si>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</si>
  <si>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</si>
  <si>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</si>
  <si>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</si>
  <si>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</si>
  <si>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</si>
  <si>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</si>
  <si>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</si>
  <si>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</si>
  <si>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</si>
  <si>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</si>
  <si>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</si>
  <si>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</si>
  <si>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</si>
  <si>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</si>
  <si>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</si>
  <si>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</si>
  <si>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</si>
  <si>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</si>
  <si>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</si>
  <si>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</si>
  <si>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</si>
  <si>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</si>
  <si>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</si>
  <si>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</si>
  <si>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</si>
  <si>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</si>
  <si>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</si>
  <si>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</si>
  <si>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</si>
  <si>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</si>
  <si>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</si>
  <si>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</si>
  <si>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</si>
  <si>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</si>
  <si>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</si>
  <si>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</si>
  <si>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</si>
  <si>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</si>
  <si>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</si>
  <si>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</si>
  <si>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</si>
  <si>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</si>
  <si>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</si>
  <si>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</si>
  <si>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</si>
  <si>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</si>
  <si>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</si>
  <si>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</si>
  <si>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</si>
  <si>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</si>
  <si>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</si>
  <si>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</si>
  <si>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</si>
  <si>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</si>
  <si>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</si>
  <si>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</si>
  <si>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</si>
  <si>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</si>
  <si>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</si>
  <si>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</si>
  <si>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</si>
  <si>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</si>
  <si>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</si>
  <si>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</si>
  <si>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</si>
  <si>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</si>
  <si>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</si>
  <si>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</si>
  <si>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</si>
  <si>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</si>
  <si>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</si>
  <si>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</si>
  <si>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</si>
  <si>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</si>
  <si>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</si>
  <si>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</si>
  <si>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</si>
  <si>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</si>
  <si>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</si>
  <si>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</si>
  <si>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</si>
  <si>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</si>
  <si>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</si>
  <si>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</si>
  <si>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</si>
  <si>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</si>
  <si>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</si>
  <si>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</si>
  <si>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</si>
  <si>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</si>
  <si>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</si>
  <si>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</si>
  <si>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</si>
  <si>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</si>
  <si>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</si>
  <si>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</si>
  <si>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</si>
  <si>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</si>
  <si>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</si>
  <si>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</si>
  <si>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</si>
  <si>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</si>
  <si>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</si>
  <si>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</si>
  <si>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</si>
  <si>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</si>
  <si>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</si>
  <si>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</si>
  <si>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</si>
  <si>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</si>
  <si>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</si>
  <si>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</si>
  <si>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</si>
  <si>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</si>
  <si>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</si>
  <si>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</si>
  <si>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</si>
  <si>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</si>
  <si>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</si>
  <si>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</si>
  <si>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</si>
  <si>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</si>
  <si>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</si>
  <si>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</si>
  <si>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</si>
  <si>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</si>
  <si>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</si>
  <si>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</si>
  <si>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</si>
  <si>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</si>
  <si>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</si>
  <si>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</si>
  <si>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</si>
  <si>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</si>
  <si>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</si>
  <si>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</si>
  <si>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</si>
  <si>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</si>
  <si>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</si>
  <si>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</si>
  <si>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</si>
  <si>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</si>
  <si>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</si>
  <si>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</si>
  <si>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</si>
  <si>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</si>
  <si>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</si>
  <si>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</si>
  <si>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</si>
  <si>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</si>
  <si>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</si>
  <si>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</si>
  <si>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</si>
  <si>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</si>
  <si>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</si>
  <si>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</si>
  <si>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</si>
  <si>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</si>
  <si>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</si>
  <si>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</si>
  <si>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</si>
  <si>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</si>
  <si>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</si>
  <si>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</si>
  <si>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</si>
  <si>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</si>
  <si>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</si>
  <si>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</si>
  <si>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</si>
  <si>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</si>
  <si>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</si>
  <si>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</si>
  <si>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</si>
  <si>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</si>
  <si>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</si>
  <si>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</si>
  <si>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</si>
  <si>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</si>
  <si>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</si>
  <si>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</si>
  <si>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</si>
  <si>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</si>
  <si>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</si>
  <si>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</si>
  <si>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</si>
  <si>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</si>
  <si>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</si>
  <si>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</si>
  <si>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</si>
  <si>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</si>
  <si>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</si>
  <si>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</si>
  <si>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</si>
  <si>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</si>
  <si>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</si>
  <si>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</si>
  <si>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</si>
  <si>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</si>
  <si>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</si>
  <si>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</si>
  <si>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</si>
  <si>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</si>
  <si>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</si>
  <si>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</si>
  <si>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</si>
  <si>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</si>
  <si>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</si>
  <si>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</si>
  <si>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</si>
  <si>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</si>
  <si>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</si>
  <si>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</si>
  <si>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</si>
  <si>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</si>
  <si>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</si>
  <si>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</si>
  <si>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</si>
  <si>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</si>
  <si>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</si>
  <si>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</si>
  <si>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</si>
  <si>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</si>
  <si>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</si>
  <si>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</si>
  <si>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</si>
  <si>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</si>
  <si>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</si>
  <si>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</si>
  <si>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</si>
  <si>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</si>
  <si>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</si>
  <si>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</si>
  <si>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</si>
  <si>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</si>
  <si>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</si>
  <si>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</si>
  <si>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</si>
  <si>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</si>
  <si>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</si>
  <si>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</si>
  <si>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</si>
  <si>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</si>
  <si>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</si>
  <si>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</si>
  <si>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</si>
  <si>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</si>
  <si>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</si>
  <si>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</si>
  <si>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</si>
  <si>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</si>
  <si>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</si>
  <si>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</si>
  <si>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</si>
  <si>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</si>
  <si>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</si>
  <si>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</si>
  <si>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</si>
  <si>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</si>
  <si>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</si>
  <si>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</si>
  <si>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</si>
  <si>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</si>
  <si>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</si>
  <si>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</si>
  <si>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</si>
  <si>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</si>
  <si>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</si>
  <si>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</si>
  <si>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</si>
  <si>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</si>
  <si>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</si>
  <si>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</si>
  <si>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</si>
  <si>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</si>
  <si>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</si>
  <si>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</si>
  <si>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</si>
  <si>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</si>
  <si>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</si>
  <si>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</si>
  <si>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</si>
  <si>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</si>
  <si>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</si>
  <si>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</si>
  <si>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</si>
  <si>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</si>
  <si>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</si>
  <si>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</si>
  <si>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</si>
  <si>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</si>
  <si>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</si>
  <si>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</si>
  <si>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</si>
  <si>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</si>
  <si>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</si>
  <si>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</si>
  <si>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</si>
  <si>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</si>
  <si>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</si>
  <si>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</si>
  <si>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</si>
  <si>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</si>
  <si>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</si>
  <si>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</si>
  <si>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</si>
  <si>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</si>
  <si>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</si>
  <si>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</si>
  <si>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</si>
  <si>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</si>
  <si>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</si>
  <si>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</si>
  <si>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</si>
  <si>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</si>
  <si>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</si>
  <si>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</si>
  <si>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</si>
  <si>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</si>
  <si>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</si>
  <si>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</si>
  <si>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</si>
  <si>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</si>
  <si>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</si>
  <si>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</si>
  <si>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</si>
  <si>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</si>
  <si>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</si>
  <si>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</si>
  <si>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</si>
  <si>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</si>
  <si>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</si>
  <si>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</si>
  <si>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</si>
  <si>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</si>
  <si>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</si>
  <si>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</si>
  <si>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</si>
  <si>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</si>
  <si>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</si>
  <si>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</si>
  <si>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</si>
  <si>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</si>
  <si>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</si>
  <si>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</si>
  <si>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</si>
  <si>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</si>
  <si>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</si>
  <si>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</si>
  <si>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</si>
  <si>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</si>
  <si>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</si>
  <si>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</si>
  <si>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</si>
  <si>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</si>
  <si>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</si>
  <si>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</si>
  <si>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</si>
  <si>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</si>
  <si>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</si>
  <si>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</si>
  <si>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</si>
  <si>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</si>
  <si>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</si>
  <si>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</si>
  <si>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</si>
  <si>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</si>
  <si>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</si>
  <si>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</si>
  <si>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</si>
  <si>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</si>
  <si>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</si>
  <si>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</si>
  <si>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</si>
  <si>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</si>
  <si>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</si>
  <si>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</si>
  <si>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</si>
  <si>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</si>
  <si>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</si>
  <si>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</si>
  <si>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</si>
  <si>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</si>
  <si>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</si>
  <si>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</si>
  <si>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</si>
  <si>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</si>
  <si>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</si>
  <si>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</si>
  <si>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</si>
  <si>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</si>
  <si>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</si>
  <si>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</si>
  <si>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</si>
  <si>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</si>
  <si>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</si>
  <si>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</si>
  <si>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</si>
  <si>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</si>
  <si>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</si>
  <si>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</si>
  <si>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</si>
  <si>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</si>
  <si>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</si>
  <si>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</si>
  <si>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</si>
  <si>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</si>
  <si>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</si>
  <si>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</si>
  <si>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</si>
  <si>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</si>
  <si>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</si>
  <si>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</si>
  <si>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</si>
  <si>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</si>
  <si>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</si>
  <si>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</si>
  <si>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</si>
  <si>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</si>
  <si>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</si>
  <si>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</si>
  <si>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</si>
  <si>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</si>
  <si>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</si>
  <si>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</si>
  <si>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</si>
  <si>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</si>
  <si>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</si>
  <si>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</si>
  <si>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</si>
  <si>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</si>
  <si>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</si>
  <si>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</si>
  <si>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</si>
  <si>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</si>
  <si>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</si>
  <si>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</si>
  <si>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</si>
  <si>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</si>
  <si>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</si>
  <si>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</si>
  <si>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</si>
  <si>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</si>
  <si>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</si>
  <si>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</si>
  <si>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</si>
  <si>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</si>
  <si>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</si>
  <si>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</si>
  <si>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</si>
  <si>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</si>
  <si>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</si>
  <si>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</si>
  <si>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</si>
  <si>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</si>
  <si>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</si>
  <si>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</si>
  <si>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</si>
  <si>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</si>
  <si>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</si>
  <si>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</si>
  <si>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</si>
  <si>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</si>
  <si>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</si>
  <si>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</si>
  <si>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</si>
  <si>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</si>
  <si>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</si>
  <si>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</si>
  <si>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</si>
  <si>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</si>
  <si>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</si>
  <si>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</si>
  <si>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</si>
  <si>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</si>
  <si>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</si>
  <si>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</si>
  <si>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</si>
  <si>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</si>
  <si>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</si>
  <si>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</si>
  <si>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</si>
  <si>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</si>
  <si>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</si>
  <si>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</si>
  <si>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</si>
  <si>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</si>
  <si>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</si>
  <si>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</si>
  <si>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</si>
  <si>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</si>
  <si>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</si>
  <si>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</si>
  <si>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</si>
  <si>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</si>
  <si>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</si>
  <si>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</si>
  <si>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</si>
  <si>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</si>
  <si>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</si>
  <si>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</si>
  <si>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</si>
  <si>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</si>
  <si>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</si>
  <si>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</si>
  <si>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</si>
  <si>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</si>
  <si>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</si>
  <si>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</si>
  <si>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</si>
  <si>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</si>
  <si>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</si>
  <si>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</si>
  <si>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</si>
  <si>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</si>
  <si>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</si>
  <si>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</si>
  <si>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</si>
  <si>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</si>
  <si>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</si>
  <si>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</si>
  <si>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</si>
  <si>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</si>
  <si>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</si>
  <si>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</si>
  <si>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</si>
  <si>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</si>
  <si>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</si>
  <si>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</si>
  <si>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</si>
  <si>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</si>
  <si>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</si>
  <si>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</si>
  <si>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</si>
  <si>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</si>
  <si>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</si>
  <si>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</si>
  <si>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</si>
  <si>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</si>
  <si>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</si>
  <si>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</si>
  <si>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</si>
  <si>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</si>
  <si>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</si>
  <si>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</si>
  <si>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</si>
  <si>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</si>
  <si>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</si>
  <si>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</si>
  <si>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</si>
  <si>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</si>
  <si>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</si>
  <si>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</si>
  <si>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</si>
  <si>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</si>
  <si>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</si>
  <si>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</si>
  <si>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</si>
  <si>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</si>
  <si>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</si>
  <si>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</si>
  <si>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</si>
  <si>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</si>
  <si>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</si>
  <si>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</si>
  <si>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</si>
  <si>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</si>
  <si>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</si>
  <si>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</si>
  <si>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</si>
  <si>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</si>
  <si>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</si>
  <si>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</si>
  <si>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</si>
  <si>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</si>
  <si>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</si>
  <si>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</si>
  <si>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</si>
  <si>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</si>
  <si>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</si>
  <si>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</si>
  <si>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</si>
  <si>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</si>
  <si>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</si>
  <si>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</si>
  <si>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</si>
  <si>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</si>
  <si>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</si>
  <si>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</si>
  <si>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</si>
  <si>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</si>
  <si>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</si>
  <si>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</si>
  <si>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</si>
  <si>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</si>
  <si>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</si>
  <si>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</si>
  <si>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</si>
  <si>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</si>
  <si>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</si>
  <si>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</si>
  <si>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</si>
  <si>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</si>
  <si>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</si>
  <si>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</si>
  <si>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</si>
  <si>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</si>
  <si>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</si>
  <si>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</si>
  <si>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</si>
  <si>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</si>
  <si>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</si>
  <si>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</si>
  <si>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</si>
  <si>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</si>
  <si>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</si>
  <si>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</si>
  <si>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</si>
  <si>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</si>
  <si>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</si>
  <si>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</si>
  <si>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</si>
  <si>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</si>
  <si>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</si>
  <si>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</si>
  <si>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</si>
  <si>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</si>
  <si>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</si>
  <si>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</si>
  <si>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</si>
  <si>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</si>
  <si>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</si>
  <si>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</si>
  <si>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</si>
  <si>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</si>
  <si>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</si>
  <si>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</si>
  <si>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</si>
  <si>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</si>
  <si>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</si>
  <si>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</si>
  <si>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</si>
  <si>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</si>
  <si>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</si>
  <si>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</si>
  <si>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</si>
  <si>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</si>
  <si>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</si>
  <si>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</si>
  <si>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</si>
  <si>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</si>
  <si>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</si>
  <si>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</si>
  <si>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</si>
  <si>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</si>
  <si>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</si>
  <si>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</si>
  <si>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</si>
  <si>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</si>
  <si>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</si>
  <si>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</si>
  <si>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</si>
  <si>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</si>
  <si>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</si>
  <si>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</si>
  <si>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</si>
  <si>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</si>
  <si>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</si>
  <si>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</si>
  <si>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</si>
  <si>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</si>
  <si>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</si>
  <si>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</si>
  <si>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</si>
  <si>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</si>
  <si>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</si>
  <si>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</si>
  <si>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</si>
  <si>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</si>
  <si>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</si>
  <si>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</si>
  <si>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</si>
  <si>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</si>
  <si>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</si>
  <si>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</si>
  <si>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</si>
  <si>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</si>
  <si>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</si>
  <si>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</si>
  <si>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</si>
  <si>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</si>
  <si>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</si>
  <si>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</si>
  <si>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</si>
  <si>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</si>
  <si>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</si>
  <si>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</si>
  <si>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</si>
  <si>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</si>
  <si>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</si>
  <si>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</si>
  <si>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</si>
  <si>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</si>
  <si>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</si>
  <si>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</si>
  <si>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</si>
  <si>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</si>
  <si>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</si>
  <si>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</si>
  <si>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</si>
  <si>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</si>
  <si>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</si>
  <si>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</si>
  <si>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</si>
  <si>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</si>
  <si>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</si>
  <si>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</si>
  <si>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</si>
  <si>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</si>
  <si>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</si>
  <si>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</si>
  <si>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</si>
  <si>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</si>
  <si>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</si>
  <si>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</si>
  <si>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</si>
  <si>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</si>
  <si>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</si>
  <si>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</si>
  <si>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</si>
  <si>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</si>
  <si>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</si>
  <si>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</si>
  <si>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</si>
  <si>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</si>
  <si>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</si>
  <si>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</si>
  <si>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</si>
  <si>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</si>
  <si>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</si>
  <si>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</si>
  <si>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</si>
  <si>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</si>
  <si>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</si>
  <si>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</si>
  <si>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</si>
  <si>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</si>
  <si>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</si>
  <si>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</si>
  <si>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</si>
  <si>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</si>
  <si>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</si>
  <si>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</si>
  <si>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</si>
  <si>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</si>
  <si>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</si>
  <si>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</si>
  <si>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</si>
  <si>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</si>
  <si>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</si>
  <si>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</si>
  <si>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</si>
  <si>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</si>
  <si>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</si>
  <si>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</si>
  <si>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</si>
  <si>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</si>
  <si>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</si>
  <si>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</si>
  <si>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</si>
  <si>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</si>
  <si>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</si>
  <si>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</si>
  <si>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</si>
  <si>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</si>
  <si>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</si>
  <si>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</si>
  <si>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</si>
  <si>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</si>
  <si>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</si>
  <si>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</si>
  <si>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</si>
  <si>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</si>
  <si>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</si>
  <si>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</si>
  <si>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</si>
  <si>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</si>
  <si>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</si>
  <si>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</si>
  <si>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</si>
  <si>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</si>
  <si>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</si>
  <si>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</si>
  <si>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</si>
  <si>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</si>
  <si>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</si>
  <si>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</si>
  <si>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</si>
  <si>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</si>
  <si>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</si>
  <si>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</si>
  <si>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</si>
  <si>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</si>
  <si>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</si>
  <si>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</si>
  <si>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</si>
  <si>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</si>
  <si>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</si>
  <si>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</si>
  <si>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</si>
  <si>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</si>
  <si>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</si>
  <si>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</si>
  <si>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</si>
  <si>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</si>
  <si>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</si>
  <si>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</si>
  <si>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</si>
  <si>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</si>
  <si>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</si>
  <si>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</si>
  <si>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</si>
  <si>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</si>
  <si>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</si>
  <si>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</si>
  <si>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</si>
  <si>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</si>
  <si>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</si>
  <si>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</si>
  <si>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</si>
  <si>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</si>
  <si>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</si>
  <si>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</si>
  <si>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</si>
  <si>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</si>
  <si>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</si>
  <si>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</si>
  <si>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</si>
  <si>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</si>
  <si>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</si>
  <si>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</si>
  <si>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</si>
  <si>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</si>
  <si>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</si>
  <si>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</si>
  <si>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</si>
  <si>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</si>
  <si>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</si>
  <si>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</si>
  <si>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</si>
  <si>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</si>
  <si>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</si>
  <si>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</si>
  <si>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</si>
  <si>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</si>
  <si>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</si>
  <si>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</si>
  <si>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</si>
  <si>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</si>
  <si>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</si>
  <si>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</si>
  <si>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</si>
  <si>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</si>
  <si>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</si>
  <si>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</si>
  <si>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</si>
  <si>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</si>
  <si>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</si>
  <si>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</si>
  <si>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</si>
  <si>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</si>
  <si>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</si>
  <si>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</si>
  <si>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</si>
  <si>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</si>
  <si>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</si>
  <si>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</si>
  <si>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</si>
  <si>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</si>
  <si>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</si>
  <si>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</si>
  <si>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</si>
  <si>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</si>
  <si>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</si>
  <si>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</si>
  <si>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</si>
  <si>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</si>
  <si>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</si>
  <si>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</si>
  <si>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</si>
  <si>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</si>
  <si>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</si>
  <si>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</si>
  <si>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</si>
  <si>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</si>
  <si>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</si>
  <si>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</si>
  <si>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</si>
  <si>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</si>
  <si>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</si>
  <si>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</si>
  <si>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</si>
  <si>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</si>
  <si>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</si>
  <si>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</si>
  <si>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</si>
  <si>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</si>
  <si>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</si>
  <si>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</si>
  <si>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</si>
  <si>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</si>
  <si>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</si>
  <si>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</si>
  <si>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</si>
  <si>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</si>
  <si>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</si>
  <si>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</si>
  <si>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</si>
  <si>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</si>
  <si>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</si>
  <si>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</si>
  <si>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</si>
  <si>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</si>
  <si>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</si>
  <si>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</si>
  <si>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</si>
  <si>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</si>
  <si>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</si>
  <si>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</si>
  <si>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</si>
  <si>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</si>
  <si>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</si>
  <si>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</si>
  <si>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</si>
  <si>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</si>
  <si>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</si>
  <si>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</si>
  <si>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</si>
  <si>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</si>
  <si>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</si>
  <si>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</si>
  <si>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</si>
  <si>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</si>
  <si>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</si>
  <si>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</si>
  <si>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</si>
  <si>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</si>
  <si>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</si>
  <si>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</si>
  <si>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</si>
  <si>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</si>
  <si>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</si>
  <si>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</si>
  <si>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</si>
  <si>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</si>
  <si>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</si>
  <si>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</si>
  <si>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</si>
  <si>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</si>
  <si>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</si>
  <si>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</si>
  <si>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</si>
  <si>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</si>
  <si>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</si>
  <si>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</si>
  <si>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</si>
  <si>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</si>
  <si>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</si>
  <si>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</si>
  <si>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</si>
  <si>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</si>
  <si>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</si>
  <si>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</si>
  <si>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</si>
  <si>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</si>
  <si>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</si>
  <si>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</si>
  <si>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</si>
  <si>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</si>
  <si>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</si>
  <si>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</si>
  <si>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</si>
  <si>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</si>
  <si>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</si>
  <si>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</si>
  <si>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</si>
  <si>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</si>
  <si>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</si>
  <si>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</si>
  <si>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</si>
  <si>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</si>
  <si>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</si>
  <si>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</si>
  <si>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</si>
  <si>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</si>
  <si>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</si>
  <si>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</si>
  <si>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</si>
  <si>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</si>
  <si>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</si>
  <si>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</si>
  <si>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</si>
  <si>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</si>
  <si>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</si>
  <si>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</si>
  <si>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</si>
  <si>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</si>
  <si>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</si>
  <si>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</si>
  <si>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</si>
  <si>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</si>
  <si>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</si>
  <si>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</si>
  <si>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</si>
  <si>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</si>
  <si>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</si>
  <si>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</si>
  <si>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</si>
  <si>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</si>
  <si>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</si>
  <si>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</si>
  <si>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</si>
  <si>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</si>
  <si>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</si>
  <si>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</si>
  <si>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</si>
  <si>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</si>
  <si>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</si>
  <si>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</si>
  <si>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</si>
  <si>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</si>
  <si>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</si>
  <si>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</si>
  <si>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</si>
  <si>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</si>
  <si>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</si>
  <si>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</si>
  <si>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</si>
  <si>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</si>
  <si>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</si>
  <si>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</si>
  <si>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</si>
  <si>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</si>
  <si>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</si>
  <si>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</si>
  <si>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</si>
  <si>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</si>
  <si>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</si>
  <si>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</si>
  <si>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</si>
  <si>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</si>
  <si>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</si>
  <si>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</si>
  <si>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</si>
  <si>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</si>
  <si>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</si>
  <si>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</si>
  <si>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</si>
  <si>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맑은 고딕"/>
        <family val="2"/>
        <scheme val="minor"/>
      </rPr>
      <t>A</t>
    </r>
    <r>
      <rPr>
        <sz val="11"/>
        <rFont val="SimSun"/>
        <family val="2"/>
      </rPr>
      <t xml:space="preserve"> 列输入号码（</t>
    </r>
    <r>
      <rPr>
        <sz val="11"/>
        <rFont val="맑은 고딕"/>
        <family val="2"/>
        <scheme val="minor"/>
      </rPr>
      <t>B、C、E、F、G、I</t>
    </r>
    <r>
      <rPr>
        <sz val="11"/>
        <rFont val="SimSun"/>
        <family val="2"/>
      </rPr>
      <t xml:space="preserve"> 和 </t>
    </r>
    <r>
      <rPr>
        <sz val="11"/>
        <rFont val="맑은 고딕"/>
        <family val="2"/>
        <scheme val="minor"/>
      </rPr>
      <t>J</t>
    </r>
    <r>
      <rPr>
        <sz val="11"/>
        <rFont val="SimSun"/>
        <family val="2"/>
      </rPr>
      <t xml:space="preserve"> 列将自动填入）。</t>
    </r>
    <r>
      <rPr>
        <sz val="11"/>
        <rFont val="맑은 고딕"/>
        <family val="2"/>
        <scheme val="minor"/>
      </rPr>
      <t>D</t>
    </r>
    <r>
      <rPr>
        <sz val="11"/>
        <rFont val="SimSun"/>
        <family val="2"/>
      </rPr>
      <t xml:space="preserve"> 列将变为灰色。
选项 </t>
    </r>
    <r>
      <rPr>
        <sz val="11"/>
        <rFont val="맑은 고딕"/>
        <family val="2"/>
        <scheme val="minor"/>
      </rPr>
      <t>B</t>
    </r>
    <r>
      <rPr>
        <sz val="11"/>
        <rFont val="SimSun"/>
        <family val="2"/>
      </rPr>
      <t xml:space="preserve">：如果您有金属和冶炼厂查找名称组合，则完成以下步骤：
步骤 </t>
    </r>
    <r>
      <rPr>
        <sz val="11"/>
        <rFont val="맑은 고딕"/>
        <family val="2"/>
        <scheme val="minor"/>
      </rPr>
      <t>1</t>
    </r>
    <r>
      <rPr>
        <sz val="11"/>
        <rFont val="SimSun"/>
        <family val="2"/>
      </rPr>
      <t xml:space="preserve">. 在 </t>
    </r>
    <r>
      <rPr>
        <sz val="11"/>
        <rFont val="맑은 고딕"/>
        <family val="2"/>
        <scheme val="minor"/>
      </rPr>
      <t>B</t>
    </r>
    <r>
      <rPr>
        <sz val="11"/>
        <rFont val="SimSun"/>
        <family val="2"/>
      </rPr>
      <t xml:space="preserve"> 列中选择金属
步骤 </t>
    </r>
    <r>
      <rPr>
        <sz val="11"/>
        <rFont val="맑은 고딕"/>
        <family val="2"/>
        <scheme val="minor"/>
      </rPr>
      <t>2</t>
    </r>
    <r>
      <rPr>
        <sz val="11"/>
        <rFont val="SimSun"/>
        <family val="2"/>
      </rPr>
      <t xml:space="preserve">. 从 </t>
    </r>
    <r>
      <rPr>
        <sz val="11"/>
        <rFont val="맑은 고딕"/>
        <family val="2"/>
        <scheme val="minor"/>
      </rPr>
      <t>C</t>
    </r>
    <r>
      <rPr>
        <sz val="11"/>
        <rFont val="SimSun"/>
        <family val="2"/>
      </rPr>
      <t xml:space="preserve"> 列的下拉菜单中选择
选项 </t>
    </r>
    <r>
      <rPr>
        <sz val="11"/>
        <rFont val="맑은 고딕"/>
        <family val="2"/>
        <scheme val="minor"/>
      </rPr>
      <t>C</t>
    </r>
    <r>
      <rPr>
        <sz val="11"/>
        <rFont val="SimSun"/>
        <family val="2"/>
      </rPr>
      <t xml:space="preserve">：如果您有金属和冶炼厂名称组合，则完成以下步骤：
步骤 </t>
    </r>
    <r>
      <rPr>
        <sz val="11"/>
        <rFont val="맑은 고딕"/>
        <family val="2"/>
        <scheme val="minor"/>
      </rPr>
      <t>1.</t>
    </r>
    <r>
      <rPr>
        <sz val="11"/>
        <rFont val="SimSun"/>
        <family val="2"/>
      </rPr>
      <t xml:space="preserve"> 在 </t>
    </r>
    <r>
      <rPr>
        <sz val="11"/>
        <rFont val="맑은 고딕"/>
        <family val="2"/>
        <scheme val="minor"/>
      </rPr>
      <t>B</t>
    </r>
    <r>
      <rPr>
        <sz val="11"/>
        <rFont val="SimSun"/>
        <family val="2"/>
      </rPr>
      <t xml:space="preserve"> 列中选择金属
步骤 </t>
    </r>
    <r>
      <rPr>
        <sz val="11"/>
        <rFont val="맑은 고딕"/>
        <family val="2"/>
        <scheme val="minor"/>
      </rPr>
      <t>2</t>
    </r>
    <r>
      <rPr>
        <sz val="11"/>
        <rFont val="SimSun"/>
        <family val="2"/>
      </rPr>
      <t xml:space="preserve">：在“冶炼厂查找”下拉菜单中选择“冶炼厂未列出”，然后填写 </t>
    </r>
    <r>
      <rPr>
        <sz val="11"/>
        <rFont val="맑은 고딕"/>
        <family val="2"/>
        <scheme val="minor"/>
      </rPr>
      <t>D</t>
    </r>
    <r>
      <rPr>
        <sz val="11"/>
        <rFont val="SimSun"/>
        <family val="2"/>
      </rPr>
      <t xml:space="preserve"> 和 </t>
    </r>
    <r>
      <rPr>
        <sz val="11"/>
        <rFont val="맑은 고딕"/>
        <family val="2"/>
        <scheme val="minor"/>
      </rPr>
      <t>E</t>
    </r>
    <r>
      <rPr>
        <sz val="11"/>
        <rFont val="SimSun"/>
        <family val="2"/>
      </rPr>
      <t xml:space="preserve"> 列
步骤 </t>
    </r>
    <r>
      <rPr>
        <sz val="11"/>
        <rFont val="맑은 고딕"/>
        <family val="2"/>
        <scheme val="minor"/>
      </rPr>
      <t>3</t>
    </r>
    <r>
      <rPr>
        <sz val="11"/>
        <rFont val="SimSun"/>
        <family val="2"/>
      </rPr>
      <t xml:space="preserve">. 在 </t>
    </r>
    <r>
      <rPr>
        <sz val="11"/>
        <rFont val="맑은 고딕"/>
        <family val="2"/>
        <scheme val="minor"/>
      </rPr>
      <t>H</t>
    </r>
    <r>
      <rPr>
        <sz val="11"/>
        <rFont val="SimSun"/>
        <family val="2"/>
      </rPr>
      <t xml:space="preserve"> 列到 </t>
    </r>
    <r>
      <rPr>
        <sz val="11"/>
        <rFont val="맑은 고딕"/>
        <family val="2"/>
        <scheme val="minor"/>
      </rPr>
      <t>Q</t>
    </r>
    <r>
      <rPr>
        <sz val="11"/>
        <rFont val="SimSun"/>
        <family val="2"/>
      </rPr>
      <t xml:space="preserve"> 列输入所有现有的冶炼厂信息
(</t>
    </r>
    <r>
      <rPr>
        <sz val="11"/>
        <rFont val="맑은 고딕"/>
        <family val="2"/>
        <scheme val="minor"/>
      </rPr>
      <t>*</t>
    </r>
    <r>
      <rPr>
        <sz val="11"/>
        <rFont val="SimSun"/>
        <family val="2"/>
      </rPr>
      <t>) 必填字段以星号表示。
(</t>
    </r>
    <r>
      <rPr>
        <sz val="11"/>
        <rFont val="맑은 고딕"/>
        <family val="2"/>
        <scheme val="minor"/>
      </rPr>
      <t>1</t>
    </r>
    <r>
      <rPr>
        <sz val="11"/>
        <rFont val="SimSun"/>
        <family val="2"/>
      </rPr>
      <t xml:space="preserve">) 当“冶炼厂查找”=“冶炼厂未列出”时，需要输入
注：可结合使用选项 </t>
    </r>
    <r>
      <rPr>
        <sz val="11"/>
        <rFont val="맑은 고딕"/>
        <family val="2"/>
        <scheme val="minor"/>
      </rPr>
      <t>A、B</t>
    </r>
    <r>
      <rPr>
        <sz val="11"/>
        <rFont val="SimSun"/>
        <family val="2"/>
      </rPr>
      <t xml:space="preserve"> 和 </t>
    </r>
    <r>
      <rPr>
        <sz val="11"/>
        <rFont val="맑은 고딕"/>
        <family val="2"/>
        <scheme val="minor"/>
      </rPr>
      <t xml:space="preserve">C </t>
    </r>
    <r>
      <rPr>
        <sz val="11"/>
        <rFont val="SimSun"/>
        <family val="2"/>
      </rPr>
      <t xml:space="preserve">来填写冶炼厂目录。请勿更改自动填写的单元格。应通过联系 </t>
    </r>
    <r>
      <rPr>
        <sz val="11"/>
        <rFont val="맑은 고딕"/>
        <family val="2"/>
        <scheme val="minor"/>
      </rPr>
      <t>RMI@ResponsibleBusiness.org</t>
    </r>
    <r>
      <rPr>
        <sz val="11"/>
        <rFont val="SimSun"/>
        <family val="2"/>
      </rPr>
      <t xml:space="preserve">，向 </t>
    </r>
    <r>
      <rPr>
        <sz val="11"/>
        <rFont val="맑은 고딕"/>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</si>
  <si>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</si>
  <si>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</si>
  <si>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</si>
  <si>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</si>
  <si>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</si>
  <si>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</si>
  <si>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</si>
  <si>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</si>
  <si>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</si>
  <si>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</si>
  <si>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</si>
  <si>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</si>
  <si>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</si>
  <si>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</si>
  <si>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</si>
  <si>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</si>
  <si>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</si>
  <si>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</si>
  <si>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</si>
  <si>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</si>
  <si>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</si>
  <si>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</si>
  <si>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</si>
  <si>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</si>
  <si>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</si>
  <si>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</si>
  <si>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</si>
  <si>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</si>
  <si>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</si>
  <si>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</si>
  <si>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</si>
  <si>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</si>
  <si>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</si>
  <si>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</si>
  <si>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</si>
  <si>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</si>
  <si>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</si>
  <si>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</si>
  <si>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</si>
  <si>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</si>
  <si>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</si>
  <si>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</si>
  <si>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</si>
  <si>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</si>
  <si>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</si>
  <si>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</si>
  <si>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</si>
  <si>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</si>
  <si>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</si>
  <si>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</si>
  <si>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</si>
  <si>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</si>
  <si>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</si>
  <si>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</si>
  <si>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</si>
  <si>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</si>
  <si>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</si>
  <si>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</si>
  <si>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</si>
  <si>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</si>
  <si>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</si>
  <si>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</si>
  <si>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</si>
  <si>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</si>
  <si>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</si>
  <si>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</si>
  <si>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</si>
  <si>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</si>
  <si>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</si>
  <si>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</si>
  <si>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</si>
  <si>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</si>
  <si>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</si>
  <si>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</si>
  <si>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</si>
  <si>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</si>
  <si>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</si>
  <si>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</si>
  <si>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</si>
  <si>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</si>
  <si>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</si>
  <si>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</si>
  <si>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</si>
  <si>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</si>
  <si>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</si>
  <si>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</si>
  <si>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</si>
  <si>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</si>
  <si>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</si>
  <si>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</si>
  <si>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</si>
  <si>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</si>
  <si>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</si>
  <si>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</si>
  <si>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</si>
  <si>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</si>
  <si>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</si>
  <si>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</si>
  <si>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</si>
  <si>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</si>
  <si>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</si>
  <si>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</si>
  <si>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</si>
  <si>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</si>
  <si>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</si>
  <si>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</si>
  <si>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</si>
  <si>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</si>
  <si>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</si>
  <si>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</si>
  <si>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</si>
  <si>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</si>
  <si>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</si>
  <si>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</si>
  <si>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</si>
  <si>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</si>
  <si>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</si>
  <si>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</si>
  <si>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</si>
  <si>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</si>
  <si>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</si>
  <si>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</si>
  <si>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</si>
  <si>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</si>
  <si>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</si>
  <si>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</si>
  <si>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</si>
  <si>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</si>
  <si>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</si>
  <si>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</si>
  <si>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</si>
  <si>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</si>
  <si>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</si>
  <si>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</si>
  <si>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</si>
  <si>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</si>
  <si>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</si>
  <si>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</si>
  <si>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</si>
  <si>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</si>
  <si>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</si>
  <si>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</si>
  <si>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</si>
  <si>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</si>
  <si>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</si>
  <si>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</si>
  <si>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</si>
  <si>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</si>
  <si>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</si>
  <si>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</si>
  <si>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</si>
  <si>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</si>
  <si>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</si>
  <si>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</si>
  <si>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</si>
  <si>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</si>
  <si>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</si>
  <si>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</si>
  <si>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</si>
  <si>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</si>
  <si>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</si>
  <si>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</si>
  <si>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</si>
  <si>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</si>
  <si>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</si>
  <si>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</si>
  <si>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</si>
  <si>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</si>
  <si>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</si>
  <si>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</si>
  <si>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</si>
  <si>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</si>
  <si>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</si>
  <si>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</si>
  <si>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</si>
  <si>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</si>
  <si>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</si>
  <si>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</si>
  <si>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</si>
  <si>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</si>
  <si>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</si>
  <si>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</si>
  <si>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</si>
  <si>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</si>
  <si>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</si>
  <si>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</si>
  <si>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</si>
  <si>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</si>
  <si>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</si>
  <si>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</si>
  <si>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</si>
  <si>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</si>
  <si>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</si>
  <si>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</si>
  <si>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</si>
  <si>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</si>
  <si>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</si>
  <si>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</si>
  <si>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</si>
  <si>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</si>
  <si>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</si>
  <si>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</si>
  <si>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</si>
  <si>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</si>
  <si>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</si>
  <si>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</si>
  <si>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</si>
  <si>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</si>
  <si>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</si>
  <si>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</si>
  <si>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</si>
  <si>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</si>
  <si>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</si>
  <si>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</si>
  <si>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</si>
  <si>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</si>
  <si>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</si>
  <si>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</si>
  <si>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</si>
  <si>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</si>
  <si>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</si>
  <si>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</si>
  <si>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</si>
  <si>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</si>
  <si>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</si>
  <si>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</si>
  <si>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</si>
  <si>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</si>
  <si>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</si>
  <si>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</si>
  <si>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</si>
  <si>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</si>
  <si>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</si>
  <si>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</si>
  <si>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</si>
  <si>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</si>
  <si>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</si>
  <si>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</si>
  <si>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</si>
  <si>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</si>
  <si>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</si>
  <si>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</si>
  <si>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</si>
  <si>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</si>
  <si>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</si>
  <si>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</si>
  <si>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</si>
  <si>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</si>
  <si>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</si>
  <si>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</si>
  <si>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</si>
  <si>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</si>
  <si>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</si>
  <si>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</si>
  <si>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</si>
  <si>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</si>
  <si>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</si>
  <si>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</si>
  <si>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</si>
  <si>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</si>
  <si>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</si>
  <si>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</si>
  <si>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</si>
  <si>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</si>
  <si>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</si>
  <si>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</si>
  <si>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</si>
  <si>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</si>
  <si>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</si>
  <si>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</si>
  <si>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</si>
  <si>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</si>
  <si>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</si>
  <si>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</si>
  <si>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</si>
  <si>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</si>
  <si>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</si>
  <si>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</si>
  <si>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</si>
  <si>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</si>
  <si>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</si>
  <si>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</si>
  <si>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</si>
  <si>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</si>
  <si>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</si>
  <si>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</si>
  <si>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</si>
  <si>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</si>
  <si>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</si>
  <si>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</si>
  <si>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</si>
  <si>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</si>
  <si>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</si>
  <si>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</si>
  <si>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</si>
  <si>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</si>
  <si>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</si>
  <si>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</si>
  <si>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</si>
  <si>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</si>
  <si>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</si>
  <si>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</si>
  <si>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</si>
  <si>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</si>
  <si>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</si>
  <si>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</si>
  <si>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</si>
  <si>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</si>
  <si>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</si>
  <si>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</si>
  <si>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</si>
  <si>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</si>
  <si>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</si>
  <si>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</si>
  <si>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</si>
  <si>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</si>
  <si>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</si>
  <si>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</si>
  <si>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</si>
  <si>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</si>
  <si>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</si>
  <si>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</si>
  <si>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</si>
  <si>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</si>
  <si>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</si>
  <si>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</si>
  <si>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</si>
  <si>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</si>
  <si>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</si>
  <si>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</si>
  <si>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</si>
  <si>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</si>
  <si>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</si>
  <si>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</si>
  <si>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</si>
  <si>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</si>
  <si>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</si>
  <si>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</si>
  <si>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</si>
  <si>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</si>
  <si>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</si>
  <si>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</si>
  <si>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</si>
  <si>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</si>
  <si>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</si>
  <si>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</si>
  <si>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</si>
  <si>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</si>
  <si>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</si>
  <si>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</si>
  <si>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</si>
  <si>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</si>
  <si>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</si>
  <si>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</si>
  <si>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</si>
  <si>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</si>
  <si>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</si>
  <si>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</si>
  <si>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</si>
  <si>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</si>
  <si>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</si>
  <si>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</si>
  <si>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</si>
  <si>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</si>
  <si>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</si>
  <si>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</si>
  <si>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</si>
  <si>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</si>
  <si>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</si>
  <si>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</si>
  <si>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</si>
  <si>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</si>
  <si>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</si>
  <si>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</si>
  <si>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</si>
  <si>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</si>
  <si>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</si>
  <si>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</si>
  <si>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</si>
  <si>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</si>
  <si>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</si>
  <si>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</si>
  <si>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</si>
  <si>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</si>
  <si>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</si>
  <si>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</si>
  <si>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</si>
  <si>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</si>
  <si>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</si>
  <si>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</si>
  <si>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</si>
  <si>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</si>
  <si>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</si>
  <si>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</si>
  <si>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</si>
  <si>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</si>
  <si>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</si>
  <si>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</si>
  <si>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</si>
  <si>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</si>
  <si>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</si>
  <si>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</si>
  <si>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</si>
  <si>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</si>
  <si>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</si>
  <si>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</si>
  <si>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</si>
  <si>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</si>
  <si>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</si>
  <si>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</si>
  <si>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</si>
  <si>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</si>
  <si>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</si>
  <si>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</si>
  <si>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</si>
  <si>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</si>
  <si>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</si>
  <si>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</si>
  <si>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</si>
  <si>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</si>
  <si>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</si>
  <si>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</si>
  <si>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</si>
  <si>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</si>
  <si>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</si>
  <si>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</si>
  <si>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</si>
  <si>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</si>
  <si>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</si>
  <si>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</si>
  <si>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</si>
  <si>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</si>
  <si>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</si>
  <si>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</si>
  <si>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</si>
  <si>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</si>
  <si>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</si>
  <si>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</si>
  <si>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</si>
  <si>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</si>
  <si>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</si>
  <si>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</si>
  <si>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</si>
  <si>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</si>
  <si>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</si>
  <si>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</si>
  <si>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</si>
  <si>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</si>
  <si>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</si>
  <si>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</si>
  <si>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</si>
  <si>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</si>
  <si>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</si>
  <si>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</si>
  <si>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</si>
  <si>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</si>
  <si>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</si>
  <si>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</si>
  <si>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</si>
  <si>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</si>
  <si>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</si>
  <si>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</si>
  <si>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</si>
  <si>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</si>
  <si>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</si>
  <si>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</si>
  <si>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</si>
  <si>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</si>
  <si>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</si>
  <si>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</si>
  <si>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</si>
  <si>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</si>
  <si>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</si>
  <si>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</si>
  <si>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</si>
  <si>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</si>
  <si>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</si>
  <si>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</si>
  <si>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</si>
  <si>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</si>
  <si>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</si>
  <si>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</si>
  <si>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</si>
  <si>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</si>
  <si>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</si>
  <si>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</si>
  <si>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</si>
  <si>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</si>
  <si>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</si>
  <si>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</si>
  <si>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</si>
  <si>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</si>
  <si>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</si>
  <si>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</si>
  <si>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</si>
  <si>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</si>
  <si>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</si>
  <si>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</si>
  <si>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</si>
  <si>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</si>
  <si>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</si>
  <si>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</si>
  <si>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</si>
  <si>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</si>
  <si>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</si>
  <si>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</si>
  <si>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</si>
  <si>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</si>
  <si>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</si>
  <si>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</si>
  <si>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</si>
  <si>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</si>
  <si>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</si>
  <si>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</si>
  <si>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</si>
  <si>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</si>
  <si>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</si>
  <si>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</si>
  <si>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</si>
  <si>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</si>
  <si>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</si>
  <si>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</si>
  <si>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</si>
  <si>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</si>
  <si>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</si>
  <si>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</si>
  <si>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</si>
  <si>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</si>
  <si>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</si>
  <si>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</si>
  <si>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</si>
  <si>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</si>
  <si>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</si>
  <si>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</si>
  <si>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</si>
  <si>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</si>
  <si>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</si>
  <si>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</si>
  <si>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</si>
  <si>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</si>
  <si>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</si>
  <si>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</si>
  <si>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</si>
  <si>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</si>
  <si>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</si>
  <si>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</si>
  <si>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</si>
  <si>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</si>
  <si>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</si>
  <si>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</si>
  <si>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</si>
  <si>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</si>
  <si>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</si>
  <si>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</si>
  <si>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</si>
  <si>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</si>
  <si>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</si>
  <si>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</si>
  <si>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</si>
  <si>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</si>
  <si>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</si>
  <si>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</si>
  <si>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</si>
  <si>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</si>
  <si>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</si>
  <si>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</si>
  <si>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</si>
  <si>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</si>
  <si>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</si>
  <si>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</si>
  <si>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</si>
  <si>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</si>
  <si>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</si>
  <si>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</si>
  <si>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</si>
  <si>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</si>
  <si>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</si>
  <si>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</si>
  <si>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</si>
  <si>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</si>
  <si>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</si>
  <si>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</si>
  <si>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</si>
  <si>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</si>
  <si>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</si>
  <si>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</si>
  <si>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</si>
  <si>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</si>
  <si>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</si>
  <si>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</si>
  <si>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</si>
  <si>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</si>
  <si>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</si>
  <si>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</si>
  <si>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</si>
  <si>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</si>
  <si>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</si>
  <si>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</si>
  <si>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</si>
  <si>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</si>
  <si>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</si>
  <si>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</si>
  <si>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</si>
  <si>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</si>
  <si>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</si>
  <si>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</si>
  <si>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</si>
  <si>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</si>
  <si>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</si>
  <si>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</si>
  <si>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</si>
  <si>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</si>
  <si>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</si>
  <si>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</si>
  <si>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</si>
  <si>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</si>
  <si>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</si>
  <si>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</si>
  <si>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</si>
  <si>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</si>
  <si>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</si>
  <si>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</si>
  <si>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</si>
  <si>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</si>
  <si>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</si>
  <si>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</si>
  <si>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</si>
  <si>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</si>
  <si>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</si>
  <si>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</si>
  <si>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</si>
  <si>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</si>
  <si>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</si>
  <si>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</si>
  <si>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</si>
  <si>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</si>
  <si>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</si>
  <si>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</si>
  <si>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</si>
  <si>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</si>
  <si>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</si>
  <si>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</si>
  <si>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</si>
  <si>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</si>
  <si>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</si>
  <si>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</si>
  <si>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</si>
  <si>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</si>
  <si>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</si>
  <si>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</si>
  <si>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</si>
  <si>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</si>
  <si>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</si>
  <si>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</si>
  <si>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</si>
  <si>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</si>
  <si>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</si>
  <si>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</si>
  <si>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</si>
  <si>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</si>
  <si>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</si>
  <si>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</si>
  <si>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</si>
  <si>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</si>
  <si>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</si>
  <si>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</si>
  <si>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</si>
  <si>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</si>
  <si>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</si>
  <si>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</si>
  <si>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</si>
  <si>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</si>
  <si>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</si>
  <si>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</si>
  <si>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</si>
  <si>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</si>
  <si>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</si>
  <si>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</si>
  <si>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</si>
  <si>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</si>
  <si>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</si>
  <si>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</si>
  <si>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</si>
  <si>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</si>
  <si>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</si>
  <si>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</si>
  <si>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</si>
  <si>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</si>
  <si>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</si>
  <si>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</si>
  <si>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</si>
  <si>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</si>
  <si>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</si>
  <si>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</si>
  <si>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</si>
  <si>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</si>
  <si>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</si>
  <si>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</si>
  <si>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</si>
  <si>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</si>
  <si>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</si>
  <si>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</si>
  <si>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</si>
  <si>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</si>
  <si>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</si>
  <si>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</si>
  <si>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</si>
  <si>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</si>
  <si>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</si>
  <si>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</si>
  <si>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</si>
  <si>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</si>
  <si>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</si>
  <si>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</si>
  <si>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</si>
  <si>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</si>
  <si>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</si>
  <si>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</si>
  <si>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</si>
  <si>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</si>
  <si>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</si>
  <si>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</si>
  <si>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</si>
  <si>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</si>
  <si>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</si>
  <si>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</si>
  <si>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</si>
  <si>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</si>
  <si>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</si>
  <si>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</si>
  <si>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</si>
  <si>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</si>
  <si>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</si>
  <si>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</si>
  <si>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</si>
  <si>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</si>
  <si>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</si>
  <si>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</si>
  <si>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</si>
  <si>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</si>
  <si>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</si>
  <si>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</si>
  <si>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</si>
  <si>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</si>
  <si>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</si>
  <si>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</si>
  <si>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</si>
  <si>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</si>
  <si>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</si>
  <si>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</si>
  <si>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</si>
  <si>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</si>
  <si>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</si>
  <si>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</si>
  <si>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</si>
  <si>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</si>
  <si>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</si>
  <si>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</si>
  <si>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</si>
  <si>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</si>
  <si>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</si>
  <si>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</si>
  <si>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</si>
  <si>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</si>
  <si>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</si>
  <si>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</si>
  <si>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</si>
  <si>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</si>
  <si>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</si>
  <si>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</si>
  <si>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</si>
  <si>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</si>
  <si>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</si>
  <si>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</si>
  <si>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</si>
  <si>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</si>
  <si>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</si>
  <si>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</si>
  <si>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</si>
  <si>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</si>
  <si>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</si>
  <si>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</si>
  <si>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</si>
  <si>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</si>
  <si>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</si>
  <si>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</si>
  <si>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</si>
  <si>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</si>
  <si>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</si>
  <si>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</si>
  <si>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</si>
  <si>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</si>
  <si>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</si>
  <si>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</si>
  <si>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</si>
  <si>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</si>
  <si>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</si>
  <si>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</si>
  <si>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</si>
  <si>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</si>
  <si>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</si>
  <si>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</si>
  <si>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</si>
  <si>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</si>
  <si>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</si>
  <si>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</si>
  <si>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</si>
  <si>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</si>
  <si>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</si>
  <si>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</si>
  <si>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</si>
  <si>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</si>
  <si>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</si>
  <si>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</si>
  <si>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</si>
  <si>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</si>
  <si>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</si>
  <si>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</si>
  <si>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</si>
  <si>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</si>
  <si>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</si>
  <si>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</si>
  <si>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</si>
  <si>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</si>
  <si>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</si>
  <si>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</si>
  <si>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</si>
  <si>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</si>
  <si>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</si>
  <si>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</si>
  <si>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</si>
  <si>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</si>
  <si>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</si>
  <si>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</si>
  <si>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</si>
  <si>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</si>
  <si>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</si>
  <si>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</si>
  <si>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</si>
  <si>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</si>
  <si>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</si>
  <si>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</si>
  <si>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</si>
  <si>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</si>
  <si>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</si>
  <si>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</si>
  <si>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</si>
  <si>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</si>
  <si>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</si>
  <si>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</si>
  <si>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</si>
  <si>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</si>
  <si>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</si>
  <si>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</si>
  <si>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</si>
  <si>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</si>
  <si>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</si>
  <si>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</si>
  <si>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</si>
  <si>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</si>
  <si>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</si>
  <si>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</si>
  <si>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</si>
  <si>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</si>
  <si>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</si>
  <si>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</si>
  <si>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</si>
  <si>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</si>
  <si>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</si>
  <si>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</si>
  <si>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</si>
  <si>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</si>
  <si>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</si>
  <si>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</si>
  <si>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</si>
  <si>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</si>
  <si>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</si>
  <si>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</si>
  <si>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</si>
  <si>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</si>
  <si>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</si>
  <si>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</si>
  <si>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</si>
  <si>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</si>
  <si>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</si>
  <si>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</si>
  <si>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</si>
  <si>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</si>
  <si>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</si>
  <si>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</si>
  <si>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</si>
  <si>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</si>
  <si>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</si>
  <si>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</si>
  <si>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</si>
  <si>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</si>
  <si>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</si>
  <si>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</si>
  <si>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</si>
  <si>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</si>
  <si>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</si>
  <si>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</si>
  <si>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</si>
  <si>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</si>
  <si>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</si>
  <si>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</si>
  <si>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</si>
  <si>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</si>
  <si>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</si>
  <si>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</si>
  <si>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</si>
  <si>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</si>
  <si>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</si>
  <si>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</si>
  <si>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</si>
  <si>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</si>
  <si>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</si>
  <si>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</si>
  <si>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</si>
  <si>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</si>
  <si>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</si>
  <si>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</si>
  <si>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</si>
  <si>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</si>
  <si>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</si>
  <si>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</si>
  <si>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</si>
  <si>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</si>
  <si>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</si>
  <si>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</si>
  <si>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</si>
  <si>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</si>
  <si>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</si>
  <si>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</si>
  <si>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</si>
  <si>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</si>
  <si>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</si>
  <si>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</si>
  <si>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</si>
  <si>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</si>
  <si>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</si>
  <si>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</si>
  <si>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</si>
  <si>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</si>
  <si>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</si>
  <si>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</si>
  <si>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</si>
  <si>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</si>
  <si>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</si>
  <si>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</si>
  <si>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</si>
  <si>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</si>
  <si>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</si>
  <si>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</si>
  <si>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</si>
  <si>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</si>
  <si>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</si>
  <si>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</si>
  <si>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</si>
  <si>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</si>
  <si>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</si>
  <si>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</si>
  <si>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</si>
  <si>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</si>
  <si>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</si>
  <si>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</si>
  <si>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</si>
  <si>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</si>
  <si>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</si>
  <si>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</si>
  <si>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</si>
  <si>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</si>
  <si>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</si>
  <si>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</si>
  <si>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</si>
  <si>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</si>
  <si>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</si>
  <si>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</si>
  <si>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</si>
  <si>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</si>
  <si>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</si>
  <si>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</si>
  <si>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</si>
  <si>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</si>
  <si>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</si>
  <si>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</si>
  <si>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</si>
  <si>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</si>
  <si>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</si>
  <si>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</si>
  <si>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</si>
  <si>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</si>
  <si>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</si>
  <si>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</si>
  <si>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</si>
  <si>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</si>
  <si>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</si>
  <si>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</si>
  <si>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</si>
  <si>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</si>
  <si>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</si>
  <si>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</si>
  <si>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</si>
  <si>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</si>
  <si>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</si>
  <si>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</si>
  <si>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</si>
  <si>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</si>
  <si>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</si>
  <si>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</si>
  <si>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</si>
  <si>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</si>
  <si>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</si>
  <si>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</si>
  <si>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</si>
  <si>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</si>
  <si>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</si>
  <si>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</si>
  <si>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</si>
  <si>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</si>
  <si>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</si>
  <si>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</si>
  <si>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</si>
  <si>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</si>
  <si>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</si>
  <si>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</si>
  <si>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</si>
  <si>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</si>
  <si>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</si>
  <si>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</si>
  <si>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</si>
  <si>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</si>
  <si>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</si>
  <si>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</si>
  <si>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</si>
  <si>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</si>
  <si>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</si>
  <si>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</si>
  <si>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</si>
  <si>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</si>
  <si>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</si>
  <si>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</si>
  <si>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</si>
  <si>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</si>
  <si>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</si>
  <si>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</si>
  <si>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</si>
  <si>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</si>
  <si>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</si>
  <si>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</si>
  <si>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</si>
  <si>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</si>
  <si>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</si>
  <si>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</si>
  <si>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</si>
  <si>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</si>
  <si>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</si>
  <si>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</si>
  <si>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</si>
  <si>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</si>
  <si>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</si>
  <si>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</si>
  <si>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</si>
  <si>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</si>
  <si>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</si>
  <si>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</si>
  <si>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</si>
  <si>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</si>
  <si>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</si>
  <si>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</si>
  <si>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</si>
  <si>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</si>
  <si>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</si>
  <si>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</si>
  <si>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</si>
  <si>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</si>
  <si>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</si>
  <si>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</si>
  <si>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</si>
  <si>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</si>
  <si>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</si>
  <si>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</si>
  <si>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</si>
  <si>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</si>
  <si>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</si>
  <si>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</si>
  <si>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</si>
  <si>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</si>
  <si>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</si>
  <si>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</si>
  <si>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</si>
  <si>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</si>
  <si>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</si>
  <si>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</si>
  <si>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</si>
  <si>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</si>
  <si>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</si>
  <si>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</si>
  <si>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</si>
  <si>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</si>
  <si>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</si>
  <si>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</si>
  <si>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</si>
  <si>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</si>
  <si>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</si>
  <si>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</si>
  <si>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</si>
  <si>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</si>
  <si>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</si>
  <si>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</si>
  <si>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</si>
  <si>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</si>
  <si>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</si>
  <si>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</si>
  <si>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</si>
  <si>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</si>
  <si>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</si>
  <si>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</si>
  <si>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</si>
  <si>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</si>
  <si>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</si>
  <si>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</si>
  <si>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</si>
  <si>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</si>
  <si>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</si>
  <si>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</si>
  <si>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</si>
  <si>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</si>
  <si>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</si>
  <si>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</si>
  <si>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</si>
  <si>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</si>
  <si>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</si>
  <si>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</si>
  <si>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</si>
  <si>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</si>
  <si>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</si>
  <si>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</si>
  <si>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</si>
  <si>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</si>
  <si>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</si>
  <si>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</si>
  <si>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</si>
  <si>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</si>
  <si>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</si>
  <si>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</si>
  <si>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</si>
  <si>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</si>
  <si>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</si>
  <si>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</si>
  <si>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</si>
  <si>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</si>
  <si>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</si>
  <si>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</si>
  <si>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</si>
  <si>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</si>
  <si>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</si>
  <si>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</si>
  <si>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</si>
  <si>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</si>
  <si>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</si>
  <si>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</si>
  <si>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</si>
  <si>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</si>
  <si>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</si>
  <si>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</si>
  <si>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</si>
  <si>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</si>
  <si>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</si>
  <si>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</si>
  <si>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</si>
  <si>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</si>
  <si>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</si>
  <si>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</si>
  <si>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</si>
  <si>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</si>
  <si>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</si>
  <si>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</si>
  <si>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</si>
  <si>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</si>
  <si>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</si>
  <si>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</si>
  <si>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</si>
  <si>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</si>
  <si>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</si>
  <si>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</si>
  <si>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</si>
  <si>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</si>
  <si>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</si>
  <si>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</si>
  <si>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</si>
  <si>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</si>
  <si>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</si>
  <si>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</si>
  <si>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</si>
  <si>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</si>
  <si>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</si>
  <si>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</si>
  <si>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</si>
  <si>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</si>
  <si>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</si>
  <si>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</si>
  <si>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</si>
  <si>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</si>
  <si>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</si>
  <si>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</si>
  <si>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</si>
  <si>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</si>
  <si>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</si>
  <si>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</si>
  <si>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</si>
  <si>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</si>
  <si>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</si>
  <si>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</si>
  <si>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</si>
  <si>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</si>
  <si>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</si>
  <si>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</si>
  <si>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</si>
  <si>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</si>
  <si>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</si>
  <si>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</si>
  <si>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</si>
  <si>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</si>
  <si>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</si>
  <si>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</si>
  <si>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</si>
  <si>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</si>
  <si>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</si>
  <si>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</si>
  <si>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</si>
  <si>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</si>
  <si>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</si>
  <si>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</si>
  <si>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</si>
  <si>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</si>
  <si>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</si>
  <si>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</si>
  <si>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</si>
  <si>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</si>
  <si>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</si>
  <si>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</si>
  <si>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</si>
  <si>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</si>
  <si>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</si>
  <si>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</si>
  <si>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</si>
  <si>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</si>
  <si>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</si>
  <si>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</si>
  <si>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</si>
  <si>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</si>
  <si>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</si>
  <si>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</si>
  <si>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</si>
  <si>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</si>
  <si>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</si>
  <si>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</si>
  <si>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</si>
  <si>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</si>
  <si>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</si>
  <si>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</si>
  <si>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</si>
  <si>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</si>
  <si>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</si>
  <si>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</si>
  <si>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</si>
  <si>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</si>
  <si>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</si>
  <si>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</si>
  <si>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</si>
  <si>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</si>
  <si>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</si>
  <si>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</si>
  <si>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</si>
  <si>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</si>
  <si>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</si>
  <si>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</si>
  <si>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</si>
  <si>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</si>
  <si>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</si>
  <si>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</si>
  <si>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</si>
  <si>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</si>
  <si>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</si>
  <si>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</si>
  <si>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</si>
  <si>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</si>
  <si>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</si>
  <si>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</si>
  <si>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</si>
  <si>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</si>
  <si>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</si>
  <si>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</si>
  <si>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</si>
  <si>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</si>
  <si>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</si>
  <si>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</si>
  <si>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</si>
  <si>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</si>
  <si>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</si>
  <si>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</si>
  <si>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</si>
  <si>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</si>
  <si>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</si>
  <si>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</si>
  <si>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</si>
  <si>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</si>
  <si>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</si>
  <si>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</si>
  <si>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</si>
  <si>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</si>
  <si>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</si>
  <si>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</si>
  <si>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</si>
  <si>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</si>
  <si>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</si>
  <si>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</si>
  <si>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</si>
  <si>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</si>
  <si>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</si>
  <si>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</si>
  <si>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</si>
  <si>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</si>
  <si>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</si>
  <si>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</si>
  <si>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</si>
  <si>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</si>
  <si>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</si>
  <si>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</si>
  <si>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</si>
  <si>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</si>
  <si>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</si>
  <si>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</si>
  <si>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</si>
  <si>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</si>
  <si>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</si>
  <si>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</si>
  <si>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</si>
  <si>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</si>
  <si>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</si>
  <si>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</si>
  <si>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</si>
  <si>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</si>
  <si>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</si>
  <si>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</si>
  <si>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</si>
  <si>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</si>
  <si>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</si>
  <si>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</si>
  <si>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</si>
  <si>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</si>
  <si>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</si>
  <si>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</si>
  <si>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</si>
  <si>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</si>
  <si>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</si>
  <si>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</si>
  <si>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</si>
  <si>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</si>
  <si>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</si>
  <si>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</si>
  <si>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</si>
  <si>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</si>
  <si>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</si>
  <si>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</si>
  <si>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</si>
  <si>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</si>
  <si>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</si>
  <si>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</si>
  <si>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</si>
  <si>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</si>
  <si>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</si>
  <si>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</si>
  <si>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</si>
  <si>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</si>
  <si>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</si>
  <si>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</si>
  <si>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</si>
  <si>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</si>
  <si>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</si>
  <si>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</si>
  <si>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</si>
  <si>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</si>
  <si>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</si>
  <si>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</si>
  <si>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</si>
  <si>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</si>
  <si>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</si>
  <si>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</si>
  <si>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</si>
  <si>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</si>
  <si>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</si>
  <si>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</si>
  <si>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</si>
  <si>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</si>
  <si>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</si>
  <si>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</si>
  <si>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</si>
  <si>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</si>
  <si>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</si>
  <si>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</si>
  <si>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</si>
  <si>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</si>
  <si>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</si>
  <si>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</si>
  <si>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</si>
  <si>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</si>
  <si>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</si>
  <si>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</si>
  <si>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</si>
  <si>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</si>
  <si>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</si>
  <si>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</si>
  <si>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</si>
  <si>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</si>
  <si>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</si>
  <si>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</si>
  <si>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</si>
  <si>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</si>
  <si>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</si>
  <si>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</si>
  <si>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</si>
  <si>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</si>
  <si>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</si>
  <si>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</si>
  <si>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</si>
  <si>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</si>
  <si>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</si>
  <si>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</si>
  <si>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</si>
  <si>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</si>
  <si>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</si>
  <si>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</si>
  <si>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</si>
  <si>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</si>
  <si>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</si>
  <si>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</si>
  <si>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</si>
  <si>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</si>
  <si>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</si>
  <si>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</si>
  <si>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</si>
  <si>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</si>
  <si>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</si>
  <si>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</si>
  <si>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</si>
  <si>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</si>
  <si>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</si>
  <si>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</si>
  <si>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</si>
  <si>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</si>
  <si>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</si>
  <si>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</si>
  <si>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</si>
  <si>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</si>
  <si>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</si>
  <si>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</si>
  <si>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</si>
  <si>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</si>
  <si>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</si>
  <si>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</si>
  <si>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</si>
  <si>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</si>
  <si>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</si>
  <si>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</si>
  <si>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</si>
  <si>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</si>
  <si>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</si>
  <si>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</si>
  <si>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</si>
  <si>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</si>
  <si>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</si>
  <si>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</si>
  <si>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</si>
  <si>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</si>
  <si>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</si>
  <si>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</si>
  <si>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</si>
  <si>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</si>
  <si>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</si>
  <si>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</si>
  <si>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</si>
  <si>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</si>
  <si>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</si>
  <si>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</si>
  <si>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</si>
  <si>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</si>
  <si>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</si>
  <si>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</si>
  <si>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</si>
  <si>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</si>
  <si>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</si>
  <si>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</si>
  <si>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</si>
  <si>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</si>
  <si>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</si>
  <si>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</si>
  <si>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</si>
  <si>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</si>
  <si>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</si>
  <si>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</si>
  <si>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</si>
  <si>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</si>
  <si>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</si>
  <si>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</si>
  <si>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</si>
  <si>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</si>
  <si>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</si>
  <si>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</si>
  <si>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</si>
  <si>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</si>
  <si>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</si>
  <si>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</si>
  <si>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</si>
  <si>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</si>
  <si>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</si>
  <si>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</si>
  <si>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</si>
  <si>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</si>
  <si>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</si>
  <si>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</si>
  <si>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</si>
  <si>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</si>
  <si>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</si>
  <si>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</si>
  <si>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</si>
  <si>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</si>
  <si>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</si>
  <si>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</si>
  <si>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</si>
  <si>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</si>
  <si>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</si>
  <si>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</si>
  <si>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</si>
  <si>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</si>
  <si>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</si>
  <si>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</si>
  <si>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</si>
  <si>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</si>
  <si>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</si>
  <si>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</si>
  <si>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</si>
  <si>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</si>
  <si>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</si>
  <si>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</si>
  <si>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</si>
  <si>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</si>
  <si>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</si>
  <si>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</si>
  <si>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</si>
  <si>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</si>
  <si>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</si>
  <si>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</si>
  <si>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</si>
  <si>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</si>
  <si>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</si>
  <si>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</si>
  <si>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</si>
  <si>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</si>
  <si>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</si>
  <si>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</si>
  <si>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</si>
  <si>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</si>
  <si>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</si>
  <si>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</si>
  <si>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</si>
  <si>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</si>
  <si>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</si>
  <si>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</si>
  <si>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</si>
  <si>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</si>
  <si>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</si>
  <si>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</si>
  <si>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</si>
  <si>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</si>
  <si>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</si>
  <si>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</si>
  <si>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</si>
  <si>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</si>
  <si>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</si>
  <si>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</si>
  <si>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</si>
  <si>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</si>
  <si>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</si>
  <si>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</si>
  <si>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</si>
  <si>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</si>
  <si>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</si>
  <si>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</si>
  <si>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</si>
  <si>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</si>
  <si>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</si>
  <si>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</si>
  <si>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</si>
  <si>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</si>
  <si>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</si>
  <si>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</si>
  <si>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</si>
  <si>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</si>
  <si>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</si>
  <si>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</si>
  <si>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</si>
  <si>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</si>
  <si>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</si>
  <si>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</si>
  <si>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</si>
  <si>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</si>
  <si>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</si>
  <si>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</si>
  <si>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</si>
  <si>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</si>
  <si>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</si>
  <si>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</si>
  <si>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</si>
  <si>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</si>
  <si>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</si>
  <si>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</si>
  <si>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</si>
  <si>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</si>
  <si>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</si>
  <si>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</si>
  <si>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</si>
  <si>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</si>
  <si>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</si>
  <si>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</si>
  <si>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</si>
  <si>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</si>
  <si>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</si>
  <si>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</si>
  <si>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</si>
  <si>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</si>
  <si>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</si>
  <si>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</si>
  <si>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</si>
  <si>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</si>
  <si>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</si>
  <si>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</si>
  <si>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</si>
  <si>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</si>
  <si>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</si>
  <si>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</si>
  <si>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</si>
  <si>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</si>
  <si>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</si>
  <si>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</si>
  <si>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</si>
  <si>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</si>
  <si>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</si>
  <si>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</si>
  <si>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</si>
  <si>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</si>
  <si>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</si>
  <si>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</si>
  <si>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</si>
  <si>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</si>
  <si>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</si>
  <si>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</si>
  <si>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</si>
  <si>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</si>
  <si>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</si>
  <si>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</si>
  <si>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</si>
  <si>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</si>
  <si>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</si>
  <si>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</si>
  <si>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</si>
  <si>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</si>
  <si>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</si>
  <si>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</si>
  <si>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</si>
  <si>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</si>
  <si>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</si>
  <si>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</si>
  <si>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</si>
  <si>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</si>
  <si>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</si>
  <si>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</si>
  <si>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</si>
  <si>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</si>
  <si>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</si>
  <si>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</si>
  <si>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</si>
  <si>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</si>
  <si>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</si>
  <si>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</si>
  <si>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</si>
  <si>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</si>
  <si>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</si>
  <si>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</si>
  <si>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</si>
  <si>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</si>
  <si>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</si>
  <si>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</si>
  <si>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</si>
  <si>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</si>
  <si>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</si>
  <si>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</si>
  <si>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</si>
  <si>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</si>
  <si>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</si>
  <si>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</si>
  <si>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</si>
  <si>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</si>
  <si>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</si>
  <si>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</si>
  <si>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</si>
  <si>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</si>
  <si>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</si>
  <si>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</si>
  <si>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</si>
  <si>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</si>
  <si>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</si>
  <si>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</si>
  <si>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</si>
  <si>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</si>
  <si>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</si>
  <si>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</si>
  <si>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</si>
  <si>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</si>
  <si>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</si>
  <si>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</si>
  <si>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</si>
  <si>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</si>
  <si>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</si>
  <si>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</si>
  <si>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</si>
  <si>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</si>
  <si>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</si>
  <si>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</si>
  <si>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</si>
  <si>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</si>
  <si>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</si>
  <si>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</si>
  <si>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</si>
  <si>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</si>
  <si>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</si>
  <si>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</si>
  <si>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</si>
  <si>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</si>
  <si>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</si>
  <si>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</si>
  <si>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</si>
  <si>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</si>
  <si>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</si>
  <si>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</si>
  <si>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</si>
  <si>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</si>
  <si>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</si>
  <si>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</si>
  <si>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</si>
  <si>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</si>
  <si>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</si>
  <si>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</si>
  <si>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</si>
  <si>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</si>
  <si>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</si>
  <si>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</si>
  <si>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</si>
  <si>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</si>
  <si>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</si>
  <si>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</si>
  <si>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</si>
  <si>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</si>
  <si>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</si>
  <si>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</si>
  <si>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</si>
  <si>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</si>
  <si>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</si>
  <si>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</si>
  <si>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</si>
  <si>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</si>
  <si>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</si>
  <si>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</si>
  <si>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</si>
  <si>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</si>
  <si>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</si>
  <si>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</si>
  <si>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</si>
  <si>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</si>
  <si>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</si>
  <si>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</si>
  <si>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</si>
  <si>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</si>
  <si>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</si>
  <si>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</si>
  <si>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</si>
  <si>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</si>
  <si>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</si>
  <si>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</si>
  <si>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</si>
  <si>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</si>
  <si>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</si>
  <si>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</si>
  <si>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</si>
  <si>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</si>
  <si>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</si>
  <si>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</si>
  <si>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</si>
  <si>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</si>
  <si>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</si>
  <si>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</si>
  <si>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</si>
  <si>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</si>
  <si>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</si>
  <si>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</si>
  <si>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</si>
  <si>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</si>
  <si>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</si>
  <si>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</si>
  <si>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</si>
  <si>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</si>
  <si>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</si>
  <si>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</si>
  <si>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</si>
  <si>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</si>
  <si>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</si>
  <si>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</si>
  <si>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</si>
  <si>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</si>
  <si>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</si>
  <si>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</si>
  <si>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</si>
  <si>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</si>
  <si>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</si>
  <si>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</si>
  <si>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</si>
  <si>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</si>
  <si>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</si>
  <si>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</si>
  <si>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</si>
  <si>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</si>
  <si>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</si>
  <si>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</si>
  <si>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</si>
  <si>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</si>
  <si>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</si>
  <si>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</si>
  <si>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</si>
  <si>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</si>
  <si>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</si>
  <si>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</si>
  <si>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</si>
  <si>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</si>
  <si>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</si>
  <si>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</si>
  <si>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</si>
  <si>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</si>
  <si>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</si>
  <si>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</si>
  <si>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</si>
  <si>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</si>
  <si>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</si>
  <si>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</si>
  <si>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</si>
  <si>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</si>
  <si>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</si>
  <si>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</si>
  <si>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</si>
  <si>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</si>
  <si>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</si>
  <si>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</si>
  <si>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</si>
  <si>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</si>
  <si>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</si>
  <si>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</si>
  <si>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</si>
  <si>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</si>
  <si>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</si>
  <si>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</si>
  <si>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</si>
  <si>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</si>
  <si>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</si>
  <si>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</si>
  <si>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</si>
  <si>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</si>
  <si>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</si>
  <si>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</si>
  <si>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</si>
  <si>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</si>
  <si>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</si>
  <si>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</si>
  <si>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</si>
  <si>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</si>
  <si>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</si>
  <si>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</si>
  <si>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</si>
  <si>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</si>
  <si>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</si>
  <si>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</si>
  <si>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</si>
  <si>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</si>
  <si>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</si>
  <si>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</si>
  <si>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</si>
  <si>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</si>
  <si>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</si>
  <si>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</si>
  <si>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</si>
  <si>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</si>
  <si>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</si>
  <si>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</si>
  <si>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</si>
  <si>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</si>
  <si>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</si>
  <si>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</si>
  <si>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</si>
  <si>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</si>
  <si>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</si>
  <si>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</si>
  <si>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</si>
  <si>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</si>
  <si>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</si>
  <si>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</si>
  <si>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</si>
  <si>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</si>
  <si>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</si>
  <si>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</si>
  <si>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</si>
  <si>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</si>
  <si>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</si>
  <si>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</si>
  <si>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</si>
  <si>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</si>
  <si>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</si>
  <si>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</si>
  <si>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</si>
  <si>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</si>
  <si>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</si>
  <si>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</si>
  <si>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</si>
  <si>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</si>
  <si>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</si>
  <si>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</si>
  <si>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</si>
  <si>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</si>
  <si>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</si>
  <si>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</si>
  <si>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</si>
  <si>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</si>
  <si>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</si>
  <si>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</si>
  <si>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</si>
  <si>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</si>
  <si>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</si>
  <si>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</si>
  <si>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</si>
  <si>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</si>
  <si>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</si>
  <si>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</si>
  <si>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</si>
  <si>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</si>
  <si>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</si>
  <si>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</si>
  <si>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</si>
  <si>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</si>
  <si>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</si>
  <si>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</si>
  <si>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</si>
  <si>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</si>
  <si>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</si>
  <si>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</si>
  <si>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</si>
  <si>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</si>
  <si>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</si>
  <si>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</si>
  <si>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</si>
  <si>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</si>
  <si>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</si>
  <si>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</si>
  <si>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</si>
  <si>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</si>
  <si>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</si>
  <si>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</si>
  <si>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</si>
  <si>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</si>
  <si>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</si>
  <si>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</si>
  <si>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</si>
  <si>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</si>
  <si>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</si>
  <si>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</si>
  <si>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</si>
  <si>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</si>
  <si>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</si>
  <si>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</si>
  <si>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</si>
  <si>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</si>
  <si>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</si>
  <si>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</si>
  <si>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</si>
  <si>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</si>
  <si>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</si>
  <si>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</si>
  <si>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</si>
  <si>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</si>
  <si>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</si>
  <si>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</si>
  <si>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</si>
  <si>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</si>
  <si>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</si>
  <si>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</si>
  <si>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</si>
  <si>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</si>
  <si>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</si>
  <si>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</si>
  <si>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</si>
  <si>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</si>
  <si>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</si>
  <si>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</si>
  <si>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</si>
  <si>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</si>
  <si>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</si>
  <si>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</si>
  <si>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</si>
  <si>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</si>
  <si>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</si>
  <si>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</si>
  <si>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</si>
  <si>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</si>
  <si>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</si>
  <si>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</si>
  <si>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</si>
  <si>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</si>
  <si>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</si>
  <si>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</si>
  <si>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</si>
  <si>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</si>
  <si>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</si>
  <si>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</si>
  <si>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</si>
  <si>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</si>
  <si>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</si>
  <si>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</si>
  <si>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</si>
  <si>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</si>
  <si>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</si>
  <si>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</si>
  <si>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</si>
  <si>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</si>
  <si>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</si>
  <si>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</si>
  <si>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</si>
  <si>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</si>
  <si>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</si>
  <si>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</si>
  <si>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</si>
  <si>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</si>
  <si>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</si>
  <si>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</si>
  <si>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</si>
  <si>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</si>
  <si>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</si>
  <si>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</si>
  <si>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</si>
  <si>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</si>
  <si>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</si>
  <si>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</si>
  <si>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</si>
  <si>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</si>
  <si>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</si>
  <si>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</si>
  <si>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</si>
  <si>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</si>
  <si>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</si>
  <si>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</si>
  <si>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</si>
  <si>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</si>
  <si>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</si>
  <si>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</si>
  <si>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</si>
  <si>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</si>
  <si>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</si>
  <si>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</si>
  <si>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</si>
  <si>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</si>
  <si>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</si>
  <si>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</si>
  <si>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</si>
  <si>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</si>
  <si>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</si>
  <si>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</si>
  <si>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</si>
  <si>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</si>
  <si>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</si>
  <si>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</si>
  <si>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</si>
  <si>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</si>
  <si>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</si>
  <si>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</si>
  <si>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</si>
  <si>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</si>
  <si>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</si>
  <si>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</si>
  <si>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</si>
  <si>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</si>
  <si>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</si>
  <si>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</si>
  <si>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</si>
  <si>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</si>
  <si>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</si>
  <si>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</si>
  <si>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</si>
  <si>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</si>
  <si>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</si>
  <si>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</si>
  <si>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</si>
  <si>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</si>
  <si>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</si>
  <si>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</si>
  <si>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</si>
  <si>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</si>
  <si>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</si>
  <si>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</si>
  <si>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</si>
  <si>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</si>
  <si>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</si>
  <si>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</si>
  <si>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</si>
  <si>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</si>
  <si>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</si>
  <si>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</si>
  <si>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</si>
  <si>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</si>
  <si>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</si>
  <si>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</si>
  <si>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</si>
  <si>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</si>
  <si>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</si>
  <si>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</si>
  <si>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</si>
  <si>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</si>
  <si>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</si>
  <si>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</si>
  <si>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</si>
  <si>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</si>
  <si>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</si>
  <si>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</si>
  <si>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</si>
  <si>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</si>
  <si>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</si>
  <si>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</si>
  <si>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</si>
  <si>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</si>
  <si>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</si>
  <si>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</si>
  <si>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</si>
  <si>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</si>
  <si>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</si>
  <si>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</si>
  <si>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</si>
  <si>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</si>
  <si>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</si>
  <si>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</si>
  <si>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</si>
  <si>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</si>
  <si>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</si>
  <si>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</si>
  <si>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</si>
  <si>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</si>
  <si>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</si>
  <si>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</si>
  <si>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</si>
  <si>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</si>
  <si>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</si>
  <si>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</si>
  <si>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</si>
  <si>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</si>
  <si>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</si>
  <si>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</si>
  <si>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</si>
  <si>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</si>
  <si>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</si>
  <si>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</si>
  <si>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</si>
  <si>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</si>
  <si>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</si>
  <si>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</si>
  <si>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</si>
  <si>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</si>
  <si>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</si>
  <si>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</si>
  <si>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</si>
  <si>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</si>
  <si>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</si>
  <si>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</si>
  <si>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</si>
  <si>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</si>
  <si>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</si>
  <si>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</si>
  <si>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</si>
  <si>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</si>
  <si>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</si>
  <si>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</si>
  <si>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</si>
  <si>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</si>
  <si>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</si>
  <si>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</si>
  <si>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</si>
  <si>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</si>
  <si>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</si>
  <si>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</si>
  <si>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</si>
  <si>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</si>
  <si>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</si>
  <si>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</si>
  <si>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</si>
  <si>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</si>
  <si>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</si>
  <si>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</si>
  <si>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</si>
  <si>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</si>
  <si>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</si>
  <si>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</si>
  <si>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</si>
  <si>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</si>
  <si>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</si>
  <si>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</si>
  <si>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</si>
  <si>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</si>
  <si>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</si>
  <si>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</si>
  <si>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</si>
  <si>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</si>
  <si>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</si>
  <si>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</si>
  <si>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</si>
  <si>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</si>
  <si>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</si>
  <si>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</si>
  <si>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</si>
  <si>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</si>
  <si>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</si>
  <si>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</si>
  <si>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</si>
  <si>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</si>
  <si>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</si>
  <si>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</si>
  <si>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</si>
  <si>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</si>
  <si>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</si>
  <si>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</si>
  <si>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</si>
  <si>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</si>
  <si>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</si>
  <si>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</si>
  <si>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</si>
  <si>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</si>
  <si>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</si>
  <si>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</si>
  <si>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</si>
  <si>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</si>
  <si>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</si>
  <si>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</si>
  <si>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</si>
  <si>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</si>
  <si>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</si>
  <si>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</si>
  <si>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</si>
  <si>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</si>
  <si>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</si>
  <si>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</si>
  <si>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</si>
  <si>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</si>
  <si>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</si>
  <si>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</si>
  <si>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</si>
  <si>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</si>
  <si>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</si>
  <si>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</si>
  <si>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</si>
  <si>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</si>
  <si>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</si>
  <si>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</si>
  <si>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</si>
  <si>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</si>
  <si>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</si>
  <si>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</si>
  <si>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</si>
  <si>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</si>
  <si>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</si>
  <si>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</si>
  <si>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</si>
  <si>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</si>
  <si>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</si>
  <si>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</si>
  <si>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</si>
  <si>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</si>
  <si>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</si>
  <si>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</si>
  <si>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</si>
  <si>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</si>
  <si>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</si>
  <si>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</si>
  <si>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</si>
  <si>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</si>
  <si>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</si>
  <si>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</si>
  <si>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</si>
  <si>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</si>
  <si>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</si>
  <si>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</si>
  <si>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</si>
  <si>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</si>
  <si>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</si>
  <si>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</si>
  <si>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</si>
  <si>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</si>
  <si>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</si>
  <si>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</si>
  <si>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</si>
  <si>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</si>
  <si>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</si>
  <si>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</si>
  <si>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</si>
  <si>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</si>
  <si>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</si>
  <si>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</si>
  <si>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</si>
  <si>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</si>
  <si>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</si>
  <si>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</si>
  <si>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</si>
  <si>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</si>
  <si>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</si>
  <si>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</si>
  <si>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</si>
  <si>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</si>
  <si>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</si>
  <si>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</si>
  <si>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</si>
  <si>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</si>
  <si>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</si>
  <si>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</si>
  <si>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</si>
  <si>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</si>
  <si>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</si>
  <si>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</si>
  <si>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</si>
  <si>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</si>
  <si>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</si>
  <si>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</si>
  <si>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</si>
  <si>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</si>
  <si>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</si>
  <si>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</si>
  <si>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</si>
  <si>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</si>
  <si>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</si>
  <si>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</si>
  <si>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</si>
  <si>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</si>
  <si>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</si>
  <si>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</si>
  <si>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</si>
  <si>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</si>
  <si>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</si>
  <si>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</si>
  <si>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</si>
  <si>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</si>
  <si>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</si>
  <si>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</si>
  <si>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</si>
  <si>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</si>
  <si>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</si>
  <si>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</si>
  <si>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</si>
  <si>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</si>
  <si>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</si>
  <si>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</si>
  <si>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</si>
  <si>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</si>
  <si>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</si>
  <si>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</si>
  <si>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</si>
  <si>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</si>
  <si>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</si>
  <si>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</si>
  <si>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</si>
  <si>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</si>
  <si>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</si>
  <si>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</si>
  <si>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</si>
  <si>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</si>
  <si>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</si>
  <si>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</si>
  <si>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</si>
  <si>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</si>
  <si>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</si>
  <si>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</si>
  <si>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</si>
  <si>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</si>
  <si>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</si>
  <si>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</si>
  <si>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</si>
  <si>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</si>
  <si>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</si>
  <si>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</si>
  <si>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</si>
  <si>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</si>
  <si>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</si>
  <si>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</si>
  <si>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</si>
  <si>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</si>
  <si>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</si>
  <si>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</si>
  <si>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</si>
  <si>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</si>
  <si>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</si>
  <si>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</si>
  <si>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</si>
  <si>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</si>
  <si>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</si>
  <si>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</si>
  <si>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</si>
  <si>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</si>
  <si>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</si>
  <si>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</si>
  <si>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</si>
  <si>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</si>
  <si>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</si>
  <si>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</si>
  <si>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</si>
  <si>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</si>
  <si>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</si>
  <si>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</si>
  <si>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</si>
  <si>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</si>
  <si>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</si>
  <si>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</si>
  <si>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</si>
  <si>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</si>
  <si>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</si>
  <si>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</si>
  <si>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</si>
  <si>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</si>
  <si>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</si>
  <si>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</si>
  <si>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</si>
  <si>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</si>
  <si>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</si>
  <si>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</si>
  <si>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</si>
  <si>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</si>
  <si>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</si>
  <si>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</si>
  <si>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</si>
  <si>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</si>
  <si>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</si>
  <si>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</si>
  <si>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</si>
  <si>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</si>
  <si>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</si>
  <si>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</si>
  <si>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</si>
  <si>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</si>
  <si>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</si>
  <si>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</si>
  <si>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</si>
  <si>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</si>
  <si>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</si>
  <si>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</si>
  <si>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</si>
  <si>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</si>
  <si>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</si>
  <si>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</si>
  <si>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</si>
  <si>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</si>
  <si>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</si>
  <si>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</si>
  <si>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</si>
  <si>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</si>
  <si>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</si>
  <si>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</si>
  <si>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</si>
  <si>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</si>
  <si>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</si>
  <si>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</si>
  <si>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</si>
  <si>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</si>
  <si>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</si>
  <si>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</si>
  <si>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</si>
  <si>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</si>
  <si>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</si>
  <si>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</si>
  <si>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</si>
  <si>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</si>
  <si>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</si>
  <si>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</si>
  <si>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</si>
  <si>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</si>
  <si>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</si>
  <si>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</si>
  <si>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</si>
  <si>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</si>
  <si>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</si>
  <si>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</si>
  <si>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</si>
  <si>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</si>
  <si>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</si>
  <si>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</si>
  <si>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</si>
  <si>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</si>
  <si>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</si>
  <si>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</si>
  <si>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</si>
  <si>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</si>
  <si>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</si>
  <si>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</si>
  <si>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</si>
  <si>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</si>
  <si>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</si>
  <si>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</si>
  <si>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</si>
  <si>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</si>
  <si>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</si>
  <si>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</si>
  <si>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</si>
  <si>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</si>
  <si>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</si>
  <si>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</si>
  <si>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</si>
  <si>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</si>
  <si>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</si>
  <si>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</si>
  <si>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</si>
  <si>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</si>
  <si>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</si>
  <si>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</si>
  <si>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</si>
  <si>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</si>
  <si>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</si>
  <si>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</si>
  <si>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</si>
  <si>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</si>
  <si>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</si>
  <si>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</si>
  <si>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</si>
  <si>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</si>
  <si>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</si>
  <si>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</si>
  <si>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</si>
  <si>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</si>
  <si>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</si>
  <si>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</si>
  <si>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</si>
  <si>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</si>
  <si>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</si>
  <si>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</si>
  <si>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</si>
  <si>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</si>
  <si>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</si>
  <si>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</si>
  <si>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</si>
  <si>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</si>
  <si>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</si>
  <si>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</si>
  <si>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</si>
  <si>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</si>
  <si>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</si>
  <si>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</si>
  <si>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</si>
  <si>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</si>
  <si>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</si>
  <si>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</si>
  <si>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</si>
  <si>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</si>
  <si>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</si>
  <si>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</si>
  <si>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</si>
  <si>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</si>
  <si>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</si>
  <si>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</si>
  <si>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</si>
  <si>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</si>
  <si>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</si>
  <si>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</si>
  <si>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</si>
  <si>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</si>
  <si>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</si>
  <si>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</si>
  <si>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</si>
  <si>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</si>
  <si>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</si>
  <si>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</si>
  <si>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</si>
  <si>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</si>
  <si>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</si>
  <si>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</si>
  <si>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</si>
  <si>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</si>
  <si>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</si>
  <si>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</si>
  <si>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</si>
  <si>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</si>
  <si>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</si>
  <si>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</si>
  <si>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</si>
  <si>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</si>
  <si>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</si>
  <si>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</si>
  <si>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</si>
  <si>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</si>
  <si>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</si>
  <si>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</si>
  <si>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</si>
  <si>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</si>
  <si>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</si>
  <si>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</si>
  <si>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</si>
  <si>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</si>
  <si>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</si>
  <si>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</si>
  <si>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</si>
  <si>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</si>
  <si>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</si>
  <si>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</si>
  <si>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</si>
  <si>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</si>
  <si>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</si>
  <si>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</si>
  <si>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</si>
  <si>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</si>
  <si>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</si>
  <si>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</si>
  <si>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</si>
  <si>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</si>
  <si>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</si>
  <si>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</si>
  <si>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</si>
  <si>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</si>
  <si>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</si>
  <si>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</si>
  <si>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</si>
  <si>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</si>
  <si>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</si>
  <si>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</si>
  <si>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</si>
  <si>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</si>
  <si>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</si>
  <si>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</si>
  <si>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</si>
  <si>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</si>
  <si>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</si>
  <si>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</si>
  <si>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</si>
  <si>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</si>
  <si>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</si>
  <si>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</si>
  <si>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</si>
  <si>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</si>
  <si>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</si>
  <si>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</si>
  <si>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</si>
  <si>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</si>
  <si>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</si>
  <si>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</si>
  <si>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</si>
  <si>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</si>
  <si>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</si>
  <si>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</si>
  <si>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</si>
  <si>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</si>
  <si>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</si>
  <si>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</si>
  <si>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</si>
  <si>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</si>
  <si>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</si>
  <si>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</si>
  <si>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</si>
  <si>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</si>
  <si>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</si>
  <si>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</si>
  <si>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</si>
  <si>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</si>
  <si>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</si>
  <si>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</si>
  <si>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</si>
  <si>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</si>
  <si>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</si>
  <si>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</si>
  <si>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</si>
  <si>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</si>
  <si>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</si>
  <si>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</si>
  <si>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</si>
  <si>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</si>
  <si>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</si>
  <si>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</si>
  <si>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</si>
  <si>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</si>
  <si>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</si>
  <si>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</si>
  <si>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</si>
  <si>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</si>
  <si>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</si>
  <si>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</si>
  <si>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</si>
  <si>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</si>
  <si>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</si>
  <si>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</si>
  <si>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</si>
  <si>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</si>
  <si>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</si>
  <si>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</si>
  <si>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</si>
  <si>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</si>
  <si>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</si>
  <si>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</si>
  <si>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</si>
  <si>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</si>
  <si>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</si>
  <si>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</si>
  <si>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</si>
  <si>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</si>
  <si>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</si>
  <si>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</si>
  <si>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</si>
  <si>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</si>
  <si>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</si>
  <si>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</si>
  <si>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</si>
  <si>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</si>
  <si>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</si>
  <si>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</si>
  <si>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</si>
  <si>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</si>
  <si>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</si>
  <si>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</si>
  <si>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</si>
  <si>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</si>
  <si>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</si>
  <si>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</si>
  <si>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</si>
  <si>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</si>
  <si>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</si>
  <si>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</si>
  <si>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</si>
  <si>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</si>
  <si>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</si>
  <si>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</si>
  <si>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</si>
  <si>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</si>
  <si>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</si>
  <si>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</si>
  <si>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</si>
  <si>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</si>
  <si>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</si>
  <si>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</si>
  <si>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</si>
  <si>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</si>
  <si>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</si>
  <si>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</si>
  <si>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</si>
  <si>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</si>
  <si>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</si>
  <si>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</si>
  <si>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</si>
  <si>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</si>
  <si>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</si>
  <si>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</si>
  <si>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</si>
  <si>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</si>
  <si>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</si>
  <si>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</si>
  <si>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</si>
  <si>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</si>
  <si>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</si>
  <si>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</si>
  <si>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</si>
  <si>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</si>
  <si>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</si>
  <si>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</si>
  <si>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</si>
  <si>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</si>
  <si>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</si>
  <si>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</si>
  <si>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</si>
  <si>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</si>
  <si>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</si>
  <si>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</si>
  <si>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</si>
  <si>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</si>
  <si>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</si>
  <si>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</si>
  <si>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</si>
  <si>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</si>
  <si>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</si>
  <si>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</si>
  <si>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</si>
  <si>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</si>
  <si>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</si>
  <si>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</si>
  <si>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</si>
  <si>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</si>
  <si>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</si>
  <si>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</si>
  <si>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</si>
  <si>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</si>
  <si>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</si>
  <si>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</si>
  <si>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</si>
  <si>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</si>
  <si>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</si>
  <si>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</si>
  <si>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</si>
  <si>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</si>
  <si>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</si>
  <si>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</si>
  <si>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</si>
  <si>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</si>
  <si>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</si>
  <si>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</si>
  <si>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</si>
  <si>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</si>
  <si>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</si>
  <si>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</si>
  <si>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</si>
  <si>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</si>
  <si>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</si>
  <si>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</si>
  <si>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</si>
  <si>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</si>
  <si>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</si>
  <si>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</si>
  <si>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</si>
  <si>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</si>
  <si>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</si>
  <si>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</si>
  <si>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</si>
  <si>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</si>
  <si>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</si>
  <si>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</si>
  <si>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</si>
  <si>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</si>
  <si>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</si>
  <si>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</si>
  <si>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</si>
  <si>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</si>
  <si>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</si>
  <si>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</si>
  <si>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</si>
  <si>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</si>
  <si>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</si>
  <si>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</si>
  <si>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</si>
  <si>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</si>
  <si>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</si>
  <si>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</si>
  <si>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</si>
  <si>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</si>
  <si>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</si>
  <si>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</si>
  <si>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</si>
  <si>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</si>
  <si>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</si>
  <si>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</si>
  <si>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</si>
  <si>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</si>
  <si>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</si>
  <si>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</si>
  <si>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</si>
  <si>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</si>
  <si>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</si>
  <si>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</si>
  <si>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</si>
  <si>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</si>
  <si>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</si>
  <si>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</si>
  <si>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</si>
  <si>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</si>
  <si>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</si>
  <si>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</si>
  <si>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</si>
  <si>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</si>
  <si>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</si>
  <si>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</si>
  <si>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</si>
  <si>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</si>
  <si>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</si>
  <si>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</si>
  <si>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</si>
  <si>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</si>
  <si>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</si>
  <si>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</si>
  <si>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</si>
  <si>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</si>
  <si>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</si>
  <si>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</si>
  <si>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</si>
  <si>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</si>
  <si>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</si>
  <si>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</si>
  <si>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</si>
  <si>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</si>
  <si>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</si>
  <si>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</si>
  <si>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</si>
  <si>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</si>
  <si>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</si>
  <si>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</si>
  <si>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</si>
  <si>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</si>
  <si>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</si>
  <si>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</si>
  <si>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</si>
  <si>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</si>
  <si>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</si>
  <si>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</si>
  <si>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</si>
  <si>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</si>
  <si>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</si>
  <si>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</si>
  <si>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</si>
  <si>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</si>
  <si>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</si>
  <si>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</si>
  <si>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</si>
  <si>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</si>
  <si>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</si>
  <si>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</si>
  <si>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</si>
  <si>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</si>
  <si>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</si>
  <si>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</si>
  <si>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</si>
  <si>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</si>
  <si>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</si>
  <si>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</si>
  <si>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</si>
  <si>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</si>
  <si>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</si>
  <si>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</si>
  <si>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</si>
  <si>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</si>
  <si>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</si>
  <si>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</si>
  <si>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</si>
  <si>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</si>
  <si>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</si>
  <si>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</si>
  <si>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</si>
  <si>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</si>
  <si>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</si>
  <si>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</si>
  <si>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</si>
  <si>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</si>
  <si>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</si>
  <si>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</si>
  <si>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</si>
  <si>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</si>
  <si>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</si>
  <si>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</si>
  <si>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</si>
  <si>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</si>
  <si>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</si>
  <si>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</si>
  <si>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</si>
  <si>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</si>
  <si>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</si>
  <si>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</si>
  <si>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</si>
  <si>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</si>
  <si>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</si>
  <si>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</si>
  <si>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</si>
  <si>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</si>
  <si>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</si>
  <si>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</si>
  <si>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</si>
  <si>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</si>
  <si>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</si>
  <si>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</si>
  <si>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</si>
  <si>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</si>
  <si>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</si>
  <si>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</si>
  <si>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</si>
  <si>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</si>
  <si>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</si>
  <si>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</si>
  <si>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</si>
  <si>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</si>
  <si>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</si>
  <si>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</si>
  <si>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</si>
  <si>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</si>
  <si>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</si>
  <si>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</si>
  <si>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</si>
  <si>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</si>
  <si>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</si>
  <si>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</si>
  <si>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</si>
  <si>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</si>
  <si>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</si>
  <si>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</si>
  <si>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</si>
  <si>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</si>
  <si>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</si>
  <si>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</si>
  <si>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</si>
  <si>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</si>
  <si>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</si>
  <si>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</si>
  <si>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</si>
  <si>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</si>
  <si>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</si>
  <si>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</si>
  <si>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</si>
  <si>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</si>
  <si>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</si>
  <si>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</si>
  <si>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</si>
  <si>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</si>
  <si>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</si>
  <si>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</si>
  <si>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</si>
  <si>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</si>
  <si>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</si>
  <si>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</si>
  <si>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</si>
  <si>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</si>
  <si>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</si>
  <si>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</si>
  <si>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</si>
  <si>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</si>
  <si>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</si>
  <si>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</si>
  <si>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</si>
  <si>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</si>
  <si>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</si>
  <si>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</si>
  <si>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</si>
  <si>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</si>
  <si>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</si>
  <si>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</si>
  <si>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</si>
  <si>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</si>
  <si>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</si>
  <si>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</si>
  <si>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</si>
  <si>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</si>
  <si>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</si>
  <si>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</si>
  <si>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</si>
  <si>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</si>
  <si>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</si>
  <si>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</si>
  <si>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</si>
  <si>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</si>
  <si>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</si>
  <si>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</si>
  <si>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</si>
  <si>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</si>
  <si>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</si>
  <si>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</si>
  <si>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</si>
  <si>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</si>
  <si>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</si>
  <si>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</si>
  <si>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</si>
  <si>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</si>
  <si>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</si>
  <si>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</si>
  <si>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</si>
  <si>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</si>
  <si>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</si>
  <si>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</si>
  <si>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</si>
  <si>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</si>
  <si>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</si>
  <si>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</si>
  <si>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</si>
  <si>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</si>
  <si>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</si>
  <si>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</si>
  <si>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</si>
  <si>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</si>
  <si>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</si>
  <si>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</si>
  <si>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</si>
  <si>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</si>
  <si>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</si>
  <si>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</si>
  <si>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</si>
  <si>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</si>
  <si>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</si>
  <si>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</si>
  <si>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</si>
  <si>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</si>
  <si>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</si>
  <si>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</si>
  <si>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</si>
  <si>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</si>
  <si>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</si>
  <si>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</si>
  <si>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</si>
  <si>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</si>
  <si>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</si>
  <si>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</si>
  <si>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</si>
  <si>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</si>
  <si>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</si>
  <si>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</si>
  <si>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</si>
  <si>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</si>
  <si>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</si>
  <si>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</si>
  <si>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</si>
  <si>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</si>
  <si>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</si>
  <si>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</si>
  <si>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</si>
  <si>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</si>
  <si>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</si>
  <si>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</si>
  <si>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</si>
  <si>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</si>
  <si>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</si>
  <si>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</si>
  <si>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</si>
  <si>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</si>
  <si>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</si>
  <si>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</si>
  <si>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</si>
  <si>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</si>
  <si>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</si>
  <si>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</si>
  <si>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</si>
  <si>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</si>
  <si>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</si>
  <si>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</si>
  <si>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</si>
  <si>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</si>
  <si>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</si>
  <si>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</si>
  <si>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</si>
  <si>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</si>
  <si>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</si>
  <si>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</si>
  <si>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</si>
  <si>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</si>
  <si>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</si>
  <si>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</si>
  <si>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</si>
  <si>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</si>
  <si>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</si>
  <si>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</si>
  <si>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</si>
  <si>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</si>
  <si>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</si>
  <si>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</si>
  <si>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</si>
  <si>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</si>
  <si>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</si>
  <si>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</si>
  <si>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</si>
  <si>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</si>
  <si>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</si>
  <si>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</si>
  <si>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</si>
  <si>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</si>
  <si>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</si>
  <si>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</si>
  <si>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</si>
  <si>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</si>
  <si>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</si>
  <si>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</si>
  <si>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</si>
  <si>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</si>
  <si>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</si>
  <si>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</si>
  <si>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</si>
  <si>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</si>
  <si>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</si>
  <si>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</si>
  <si>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</si>
  <si>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</si>
  <si>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</si>
  <si>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</si>
  <si>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</si>
  <si>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</si>
  <si>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</si>
  <si>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</si>
  <si>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</si>
  <si>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</si>
  <si>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</si>
  <si>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</si>
  <si>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</si>
  <si>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</si>
  <si>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</si>
  <si>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</si>
  <si>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</si>
  <si>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</si>
  <si>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</si>
  <si>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</si>
  <si>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</si>
  <si>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</si>
  <si>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</si>
  <si>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</si>
  <si>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</si>
  <si>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</si>
  <si>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</si>
  <si>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</si>
  <si>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</si>
  <si>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</si>
  <si>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</si>
  <si>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</si>
  <si>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</si>
  <si>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</si>
  <si>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</si>
  <si>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</si>
  <si>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</si>
  <si>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</si>
  <si>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</si>
  <si>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</si>
  <si>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</si>
  <si>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</si>
  <si>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</si>
  <si>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</si>
  <si>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</si>
  <si>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</si>
  <si>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</si>
  <si>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</si>
  <si>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</si>
  <si>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</si>
  <si>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</si>
  <si>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</si>
  <si>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</si>
  <si>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</si>
  <si>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</si>
  <si>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</si>
  <si>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</si>
  <si>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</si>
  <si>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</si>
  <si>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</si>
  <si>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</si>
  <si>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</si>
  <si>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</si>
  <si>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</si>
  <si>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</si>
  <si>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</si>
  <si>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</si>
  <si>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</si>
  <si>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</si>
  <si>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</si>
  <si>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</si>
  <si>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</si>
  <si>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</si>
  <si>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</si>
  <si>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</si>
  <si>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</si>
  <si>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</si>
  <si>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</si>
  <si>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</si>
  <si>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</si>
  <si>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</si>
  <si>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</si>
  <si>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</si>
  <si>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</si>
  <si>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</si>
  <si>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</si>
  <si>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</si>
  <si>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</si>
  <si>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</si>
  <si>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</si>
  <si>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</si>
  <si>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</si>
  <si>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</si>
  <si>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</si>
  <si>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</si>
  <si>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</si>
  <si>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</si>
  <si>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</si>
  <si>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</si>
  <si>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</si>
  <si>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</si>
  <si>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</si>
  <si>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</si>
  <si>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</si>
  <si>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</si>
  <si>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</si>
  <si>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</si>
  <si>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</si>
  <si>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</si>
  <si>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</si>
  <si>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</si>
  <si>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</si>
  <si>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</si>
  <si>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</si>
  <si>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</si>
  <si>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</si>
  <si>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</si>
  <si>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</si>
  <si>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</si>
  <si>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</si>
  <si>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</si>
  <si>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</si>
  <si>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</si>
  <si>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</si>
  <si>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</si>
  <si>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</si>
  <si>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</si>
  <si>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</si>
  <si>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</si>
  <si>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</si>
  <si>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</si>
  <si>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</si>
  <si>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</si>
  <si>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</si>
  <si>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</si>
  <si>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</si>
  <si>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</si>
  <si>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</si>
  <si>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</si>
  <si>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</si>
  <si>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</si>
  <si>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</si>
  <si>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</si>
  <si>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</si>
  <si>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</si>
  <si>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</si>
  <si>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</si>
  <si>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</si>
  <si>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</si>
  <si>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</si>
  <si>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</si>
  <si>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</si>
  <si>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</si>
  <si>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</si>
  <si>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</si>
  <si>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</si>
  <si>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</si>
  <si>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</si>
  <si>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</si>
  <si>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</si>
  <si>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</si>
  <si>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</si>
  <si>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</si>
  <si>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</si>
  <si>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</si>
  <si>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</si>
  <si>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</si>
  <si>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</si>
  <si>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</si>
  <si>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</si>
  <si>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</si>
  <si>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</si>
  <si>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</si>
  <si>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</si>
  <si>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</si>
  <si>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</si>
  <si>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</si>
  <si>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</si>
  <si>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</si>
  <si>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</si>
  <si>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</si>
  <si>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</si>
  <si>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</si>
  <si>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</si>
  <si>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</si>
  <si>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</si>
  <si>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</si>
  <si>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</si>
  <si>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</si>
  <si>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</si>
  <si>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</si>
  <si>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</si>
  <si>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</si>
  <si>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</si>
  <si>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</si>
  <si>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</si>
  <si>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</si>
  <si>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</si>
  <si>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</si>
  <si>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</si>
  <si>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</si>
  <si>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</si>
  <si>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</si>
  <si>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</si>
  <si>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</si>
  <si>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</si>
  <si>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</si>
  <si>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</si>
  <si>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</si>
  <si>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</si>
  <si>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</si>
  <si>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</si>
  <si>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</si>
  <si>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</si>
  <si>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</si>
  <si>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</si>
  <si>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</si>
  <si>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</si>
  <si>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</si>
  <si>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</si>
  <si>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</si>
  <si>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</si>
  <si>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</si>
  <si>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</si>
  <si>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</si>
  <si>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</si>
  <si>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</si>
  <si>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</si>
  <si>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</si>
  <si>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</si>
  <si>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</si>
  <si>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</si>
  <si>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</si>
  <si>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</si>
  <si>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</si>
  <si>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</si>
  <si>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</si>
  <si>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</si>
  <si>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</si>
  <si>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</si>
  <si>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</si>
  <si>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</si>
  <si>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</si>
  <si>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</si>
  <si>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</si>
  <si>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</si>
  <si>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</si>
  <si>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</si>
  <si>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</si>
  <si>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</si>
  <si>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</si>
  <si>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</si>
  <si>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</si>
  <si>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</si>
  <si>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</si>
  <si>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</si>
  <si>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</si>
  <si>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</si>
  <si>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</si>
  <si>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</si>
  <si>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</si>
  <si>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</si>
  <si>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</si>
  <si>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</si>
  <si>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</si>
  <si>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</si>
  <si>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</si>
  <si>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</si>
  <si>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</si>
  <si>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</si>
  <si>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</si>
  <si>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</si>
  <si>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</si>
  <si>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</si>
  <si>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</si>
  <si>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</si>
  <si>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</si>
  <si>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</si>
  <si>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</si>
  <si>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</si>
  <si>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</si>
  <si>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</si>
  <si>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</si>
  <si>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</si>
  <si>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</si>
  <si>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</si>
  <si>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</si>
  <si>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</si>
  <si>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</si>
  <si>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</si>
  <si>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</si>
  <si>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</si>
  <si>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</si>
  <si>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</si>
  <si>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</si>
  <si>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</si>
  <si>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</si>
  <si>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</si>
  <si>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</si>
  <si>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</si>
  <si>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</si>
  <si>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</si>
  <si>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</si>
  <si>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</si>
  <si>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</si>
  <si>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</si>
  <si>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</si>
  <si>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</si>
  <si>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</si>
  <si>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</si>
  <si>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</si>
  <si>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</si>
  <si>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</si>
  <si>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</si>
  <si>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</si>
  <si>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</si>
  <si>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</si>
  <si>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</si>
  <si>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</si>
  <si>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</si>
  <si>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</si>
  <si>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</si>
  <si>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</si>
  <si>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</si>
  <si>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</si>
  <si>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</si>
  <si>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</si>
  <si>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</si>
  <si>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</si>
  <si>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</si>
  <si>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</si>
  <si>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</si>
  <si>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</si>
  <si>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</si>
  <si>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</si>
  <si>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</si>
  <si>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</si>
  <si>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</si>
  <si>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</si>
  <si>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</si>
  <si>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</si>
  <si>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</si>
  <si>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</si>
  <si>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</si>
  <si>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</si>
  <si>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</si>
  <si>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</si>
  <si>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</si>
  <si>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</si>
  <si>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</si>
  <si>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</si>
  <si>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</si>
  <si>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</si>
  <si>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</si>
  <si>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</si>
  <si>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</si>
  <si>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</si>
  <si>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</si>
  <si>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</si>
  <si>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</si>
  <si>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</si>
  <si>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</si>
  <si>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</si>
  <si>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</si>
  <si>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</si>
  <si>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</si>
  <si>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</si>
  <si>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</si>
  <si>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</si>
  <si>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</si>
  <si>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</si>
  <si>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</si>
  <si>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</si>
  <si>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</si>
  <si>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</si>
  <si>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</si>
  <si>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</si>
  <si>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</si>
  <si>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</si>
  <si>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</si>
  <si>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</si>
  <si>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</si>
  <si>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</si>
  <si>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</si>
  <si>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</si>
  <si>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</si>
  <si>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</si>
  <si>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</si>
  <si>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</si>
  <si>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</si>
  <si>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</si>
  <si>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</si>
  <si>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</si>
  <si>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</si>
  <si>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</si>
  <si>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</si>
  <si>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</si>
  <si>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</si>
  <si>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</si>
  <si>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</si>
  <si>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</si>
  <si>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</si>
  <si>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</si>
  <si>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</si>
  <si>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</si>
  <si>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</si>
  <si>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</si>
  <si>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</si>
  <si>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</si>
  <si>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</si>
  <si>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</si>
  <si>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</si>
  <si>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</si>
  <si>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</si>
  <si>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</si>
  <si>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</si>
  <si>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</si>
  <si>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</si>
  <si>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</si>
  <si>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</si>
  <si>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</si>
  <si>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</si>
  <si>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</si>
  <si>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</si>
  <si>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</si>
  <si>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</si>
  <si>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</si>
  <si>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</si>
  <si>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</si>
  <si>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</si>
  <si>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</si>
  <si>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</si>
  <si>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</si>
  <si>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</si>
  <si>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</si>
  <si>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</si>
  <si>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</si>
  <si>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</si>
  <si>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</si>
  <si>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</si>
  <si>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</si>
  <si>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</si>
  <si>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</si>
  <si>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</si>
  <si>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</si>
  <si>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</si>
  <si>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</si>
  <si>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</si>
  <si>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</si>
  <si>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</si>
  <si>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</si>
  <si>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</si>
  <si>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</si>
  <si>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</si>
  <si>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</si>
  <si>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</si>
  <si>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</si>
  <si>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</si>
  <si>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</si>
  <si>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</si>
  <si>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</si>
  <si>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</si>
  <si>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</si>
  <si>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</si>
  <si>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</si>
  <si>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</si>
  <si>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</si>
  <si>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</si>
  <si>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</si>
  <si>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</si>
  <si>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</si>
  <si>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</si>
  <si>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</si>
  <si>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</si>
  <si>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</si>
  <si>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</si>
  <si>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</si>
  <si>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</si>
  <si>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</si>
  <si>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</si>
  <si>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</si>
  <si>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</si>
  <si>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</si>
  <si>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</si>
  <si>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</si>
  <si>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</si>
  <si>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</si>
  <si>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</si>
  <si>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</si>
  <si>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</si>
  <si>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</si>
  <si>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</si>
  <si>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</si>
  <si>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</si>
  <si>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</si>
  <si>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</si>
  <si>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</si>
  <si>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</si>
  <si>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</si>
  <si>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</si>
  <si>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</si>
  <si>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</si>
  <si>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</si>
  <si>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</si>
  <si>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</si>
  <si>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</si>
  <si>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</si>
  <si>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</si>
  <si>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</si>
  <si>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</si>
  <si>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</si>
  <si>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</si>
  <si>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</si>
  <si>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</si>
  <si>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</si>
  <si>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</si>
  <si>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</si>
  <si>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</si>
  <si>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</si>
  <si>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</si>
  <si>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</si>
  <si>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</si>
  <si>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</si>
  <si>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</si>
  <si>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</si>
  <si>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</si>
  <si>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</si>
  <si>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</si>
  <si>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</si>
  <si>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</si>
  <si>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</si>
  <si>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</si>
  <si>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</si>
  <si>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</si>
  <si>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</si>
  <si>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</si>
  <si>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</si>
  <si>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</si>
  <si>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</si>
  <si>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</si>
  <si>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</si>
  <si>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</si>
  <si>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</si>
  <si>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</si>
  <si>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</si>
  <si>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</si>
  <si>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</si>
  <si>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</si>
  <si>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</si>
  <si>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</si>
  <si>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</si>
  <si>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</si>
  <si>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</si>
  <si>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</si>
  <si>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</si>
  <si>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</si>
  <si>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</si>
  <si>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</si>
  <si>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</si>
  <si>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</si>
  <si>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</si>
  <si>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</si>
  <si>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</si>
  <si>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</si>
  <si>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</si>
  <si>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</si>
  <si>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</si>
  <si>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</si>
  <si>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</si>
  <si>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</si>
  <si>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</si>
  <si>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</si>
  <si>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</si>
  <si>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</si>
  <si>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</si>
  <si>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</si>
  <si>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</si>
  <si>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</si>
  <si>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</si>
  <si>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</si>
  <si>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</si>
  <si>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</si>
  <si>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</si>
  <si>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</si>
  <si>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</si>
  <si>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</si>
  <si>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</si>
  <si>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</si>
  <si>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</si>
  <si>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</si>
  <si>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</si>
  <si>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</si>
  <si>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</si>
  <si>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</si>
  <si>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</si>
  <si>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</si>
  <si>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</si>
  <si>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</si>
  <si>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</si>
  <si>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</si>
  <si>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</si>
  <si>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</si>
  <si>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</si>
  <si>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</si>
  <si>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</si>
  <si>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</si>
  <si>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</si>
  <si>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</si>
  <si>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</si>
  <si>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</si>
  <si>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</si>
  <si>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</si>
  <si>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</si>
  <si>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</si>
  <si>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</si>
  <si>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</si>
  <si>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</si>
  <si>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</si>
  <si>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</si>
  <si>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</si>
  <si>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</si>
  <si>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</si>
  <si>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</si>
  <si>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</si>
  <si>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</si>
  <si>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</si>
  <si>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</si>
  <si>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</si>
  <si>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</si>
  <si>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</si>
  <si>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</si>
  <si>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</si>
  <si>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</si>
  <si>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</si>
  <si>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</si>
  <si>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</si>
  <si>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</si>
  <si>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</si>
  <si>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</si>
  <si>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</si>
  <si>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</si>
  <si>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</si>
  <si>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</si>
  <si>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</si>
  <si>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</si>
  <si>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</si>
  <si>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</si>
  <si>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</si>
  <si>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</si>
  <si>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</si>
  <si>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</si>
  <si>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</si>
  <si>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</si>
  <si>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</si>
  <si>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</si>
  <si>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</si>
  <si>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</si>
  <si>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</si>
  <si>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</si>
  <si>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</si>
  <si>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</si>
  <si>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</si>
  <si>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</si>
  <si>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</si>
  <si>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</si>
  <si>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</si>
  <si>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</si>
  <si>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</si>
  <si>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</si>
  <si>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</si>
  <si>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</si>
  <si>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</si>
  <si>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</si>
  <si>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</si>
  <si>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</si>
  <si>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</si>
  <si>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</si>
  <si>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</si>
  <si>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</si>
  <si>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</si>
  <si>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</si>
  <si>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</si>
  <si>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</si>
  <si>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</si>
  <si>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</si>
  <si>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</si>
  <si>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</si>
  <si>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</si>
  <si>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</si>
  <si>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</si>
  <si>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</si>
  <si>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</si>
  <si>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</si>
  <si>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</si>
  <si>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</si>
  <si>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</si>
  <si>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</si>
  <si>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</si>
  <si>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</si>
  <si>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</si>
  <si>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</si>
  <si>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</si>
  <si>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</si>
  <si>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</si>
  <si>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</si>
  <si>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</si>
  <si>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</si>
  <si>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</si>
  <si>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</si>
  <si>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</si>
  <si>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</si>
  <si>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</si>
  <si>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</si>
  <si>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</si>
  <si>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</si>
  <si>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</si>
  <si>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</si>
  <si>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</si>
  <si>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</si>
  <si>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</si>
  <si>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</si>
  <si>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</si>
  <si>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</si>
  <si>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</si>
  <si>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</si>
  <si>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</si>
  <si>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</si>
  <si>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</si>
  <si>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</si>
  <si>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</si>
  <si>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</si>
  <si>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</si>
  <si>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</si>
  <si>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</si>
  <si>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</si>
  <si>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</si>
  <si>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</si>
  <si>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</si>
  <si>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</si>
  <si>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</si>
  <si>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</si>
  <si>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</si>
  <si>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</si>
  <si>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</si>
  <si>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</si>
  <si>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</si>
  <si>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</si>
  <si>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</si>
  <si>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</si>
  <si>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</si>
  <si>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</si>
  <si>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</si>
  <si>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</si>
  <si>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</si>
  <si>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</si>
  <si>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</si>
  <si>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</si>
  <si>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</si>
  <si>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</si>
  <si>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</si>
  <si>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</si>
  <si>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</si>
  <si>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</si>
  <si>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</si>
  <si>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</si>
  <si>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</si>
  <si>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</si>
  <si>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</si>
  <si>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</si>
  <si>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</si>
  <si>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</si>
  <si>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</si>
  <si>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</si>
  <si>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</si>
  <si>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</si>
  <si>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</si>
  <si>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</si>
  <si>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</si>
  <si>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</si>
  <si>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</si>
  <si>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</si>
  <si>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</si>
  <si>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</si>
  <si>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</si>
  <si>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</si>
  <si>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</si>
  <si>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</si>
  <si>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</si>
  <si>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</si>
  <si>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</si>
  <si>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</si>
  <si>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</si>
  <si>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</si>
  <si>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</si>
  <si>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</si>
  <si>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</si>
  <si>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</si>
  <si>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</si>
  <si>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</si>
  <si>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</si>
  <si>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</si>
  <si>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</si>
  <si>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</si>
  <si>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</si>
  <si>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</si>
  <si>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</si>
  <si>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</si>
  <si>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</si>
  <si>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</si>
  <si>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</si>
  <si>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</si>
  <si>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</si>
  <si>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</si>
  <si>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</si>
  <si>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</si>
  <si>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</si>
  <si>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</si>
  <si>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</si>
  <si>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</si>
  <si>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</si>
  <si>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</si>
  <si>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</si>
  <si>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</si>
  <si>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</si>
  <si>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</si>
  <si>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</si>
  <si>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</si>
  <si>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</si>
  <si>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</si>
  <si>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</si>
  <si>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</si>
  <si>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</si>
  <si>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</si>
  <si>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</si>
  <si>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</si>
  <si>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</si>
  <si>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</si>
  <si>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</si>
  <si>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</si>
  <si>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</si>
  <si>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</si>
  <si>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</si>
  <si>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</si>
  <si>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</si>
  <si>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</si>
  <si>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</si>
  <si>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</si>
  <si>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</si>
  <si>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</si>
  <si>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</si>
  <si>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</si>
  <si>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</si>
  <si>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</si>
  <si>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</si>
  <si>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</si>
  <si>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</si>
  <si>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</si>
  <si>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</si>
  <si>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</si>
  <si>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</si>
  <si>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</si>
  <si>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</si>
  <si>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</si>
  <si>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</si>
  <si>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</si>
  <si>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</si>
  <si>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</si>
  <si>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</si>
  <si>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</si>
  <si>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</si>
  <si>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</si>
  <si>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</si>
  <si>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</si>
  <si>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</si>
  <si>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</si>
  <si>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</si>
  <si>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</si>
  <si>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</si>
  <si>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</si>
  <si>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</si>
  <si>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</si>
  <si>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</si>
  <si>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</si>
  <si>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</si>
  <si>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</si>
  <si>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</si>
  <si>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</si>
  <si>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</si>
  <si>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</si>
  <si>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</si>
  <si>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</si>
  <si>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</si>
  <si>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</si>
  <si>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</si>
  <si>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</si>
  <si>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</si>
  <si>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</si>
  <si>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</si>
  <si>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</si>
  <si>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</si>
  <si>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</si>
  <si>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</si>
  <si>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</si>
  <si>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</si>
  <si>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</si>
  <si>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</si>
  <si>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</si>
  <si>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</si>
  <si>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</si>
  <si>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</si>
  <si>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</si>
  <si>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</si>
  <si>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</si>
  <si>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</si>
  <si>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</si>
  <si>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</si>
  <si>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</si>
  <si>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</si>
  <si>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</si>
  <si>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</si>
  <si>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</si>
  <si>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</si>
  <si>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</si>
  <si>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</si>
  <si>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</si>
  <si>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</si>
  <si>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</si>
  <si>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</si>
  <si>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</si>
  <si>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</si>
  <si>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</si>
  <si>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</si>
  <si>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</si>
  <si>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</si>
  <si>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</si>
  <si>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</si>
  <si>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</si>
  <si>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</si>
  <si>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</si>
  <si>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</si>
  <si>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</si>
  <si>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</si>
  <si>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</si>
  <si>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</si>
  <si>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</si>
  <si>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</si>
  <si>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</si>
  <si>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</si>
  <si>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</si>
  <si>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</si>
  <si>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</si>
  <si>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</si>
  <si>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</si>
  <si>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</si>
  <si>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</si>
  <si>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</si>
  <si>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</si>
  <si>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</si>
  <si>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</si>
  <si>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</si>
  <si>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</si>
  <si>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</si>
  <si>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</si>
  <si>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</si>
  <si>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</si>
  <si>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</si>
  <si>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</si>
  <si>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</si>
  <si>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</si>
  <si>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</si>
  <si>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</si>
  <si>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</si>
  <si>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</si>
  <si>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</si>
  <si>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</si>
  <si>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</si>
  <si>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</si>
  <si>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</si>
  <si>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</si>
  <si>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</si>
  <si>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</si>
  <si>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</si>
  <si>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</si>
  <si>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</si>
  <si>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</si>
  <si>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</si>
  <si>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</si>
  <si>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</si>
  <si>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</si>
  <si>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</si>
  <si>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</si>
  <si>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</si>
  <si>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</si>
  <si>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</si>
  <si>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</si>
  <si>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</si>
  <si>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</si>
  <si>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</si>
  <si>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</si>
  <si>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</si>
  <si>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</si>
  <si>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</si>
  <si>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</si>
  <si>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</si>
  <si>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</si>
  <si>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</si>
  <si>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</si>
  <si>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</si>
  <si>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</si>
  <si>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</si>
  <si>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</si>
  <si>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</si>
  <si>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</si>
  <si>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</si>
  <si>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</si>
  <si>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</si>
  <si>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</si>
  <si>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</si>
  <si>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</si>
  <si>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</si>
  <si>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</si>
  <si>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</si>
  <si>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</si>
  <si>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</si>
  <si>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</si>
  <si>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</si>
  <si>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</si>
  <si>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</si>
  <si>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</si>
  <si>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</si>
  <si>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</si>
  <si>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</si>
  <si>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</si>
  <si>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</si>
  <si>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</si>
  <si>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</si>
  <si>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</si>
  <si>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</si>
  <si>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</si>
  <si>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</si>
  <si>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</si>
  <si>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</si>
  <si>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</si>
  <si>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</si>
  <si>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</si>
  <si>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</si>
  <si>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</si>
  <si>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</si>
  <si>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</si>
  <si>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</si>
  <si>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</si>
  <si>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</si>
  <si>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</si>
  <si>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</si>
  <si>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</si>
  <si>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</si>
  <si>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</si>
  <si>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</si>
  <si>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</si>
  <si>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</si>
  <si>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</si>
  <si>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</si>
  <si>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</si>
  <si>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</si>
  <si>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</si>
  <si>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</si>
  <si>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</si>
  <si>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</si>
  <si>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</si>
  <si>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</si>
  <si>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</si>
  <si>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</si>
  <si>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</si>
  <si>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</si>
  <si>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</si>
  <si>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</si>
  <si>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</si>
  <si>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</si>
  <si>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</si>
  <si>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</si>
  <si>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</si>
  <si>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</si>
  <si>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</si>
  <si>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</si>
  <si>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</si>
  <si>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</si>
  <si>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</si>
  <si>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</si>
  <si>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</si>
  <si>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</si>
  <si>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</si>
  <si>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</si>
  <si>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</si>
  <si>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</si>
  <si>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</si>
  <si>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</si>
  <si>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</si>
  <si>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</si>
  <si>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</si>
  <si>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</si>
  <si>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</si>
  <si>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</si>
  <si>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</si>
  <si>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</si>
  <si>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</si>
  <si>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</si>
  <si>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</si>
  <si>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</si>
  <si>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</si>
  <si>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</si>
  <si>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</si>
  <si>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</si>
  <si>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</si>
  <si>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</si>
  <si>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</si>
  <si>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</si>
  <si>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</si>
  <si>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</si>
  <si>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</si>
  <si>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</si>
  <si>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</si>
  <si>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</si>
  <si>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</si>
  <si>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</si>
  <si>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</si>
  <si>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</si>
  <si>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</si>
  <si>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</si>
  <si>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</si>
  <si>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</si>
  <si>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</si>
  <si>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</si>
  <si>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</si>
  <si>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</si>
  <si>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</si>
  <si>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</si>
  <si>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</si>
  <si>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</si>
  <si>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</si>
  <si>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</si>
  <si>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</si>
  <si>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</si>
  <si>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</si>
  <si>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</si>
  <si>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</si>
  <si>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</si>
  <si>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</si>
  <si>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</si>
  <si>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</si>
  <si>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</si>
  <si>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</si>
  <si>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</si>
  <si>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</si>
  <si>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</si>
  <si>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</si>
  <si>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</si>
  <si>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</si>
  <si>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</si>
  <si>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</si>
  <si>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</si>
  <si>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</si>
  <si>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</si>
  <si>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</si>
  <si>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</si>
  <si>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</si>
  <si>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</si>
  <si>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</si>
  <si>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</si>
  <si>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</si>
  <si>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</si>
  <si>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</si>
  <si>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</si>
  <si>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</si>
  <si>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</si>
  <si>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</si>
  <si>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</si>
  <si>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</si>
  <si>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</si>
  <si>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</si>
  <si>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</si>
  <si>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</si>
  <si>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</si>
  <si>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</si>
  <si>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</si>
  <si>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</si>
  <si>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</si>
  <si>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</si>
  <si>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</si>
  <si>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</si>
  <si>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</si>
  <si>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</si>
  <si>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</si>
  <si>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</si>
  <si>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</si>
  <si>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</si>
  <si>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</si>
  <si>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</si>
  <si>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</si>
  <si>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</si>
  <si>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</si>
  <si>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</si>
  <si>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</si>
  <si>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</si>
  <si>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</si>
  <si>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</si>
  <si>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</si>
  <si>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</si>
  <si>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</si>
  <si>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</si>
  <si>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</si>
  <si>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</si>
  <si>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</si>
  <si>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</si>
  <si>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</si>
  <si>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</si>
  <si>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</si>
  <si>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</si>
  <si>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</si>
  <si>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</si>
  <si>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</si>
  <si>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</si>
  <si>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</si>
  <si>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</si>
  <si>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</si>
  <si>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</si>
  <si>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</si>
  <si>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</si>
  <si>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</si>
  <si>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</si>
  <si>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</si>
  <si>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</si>
  <si>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</si>
  <si>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</si>
  <si>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</si>
  <si>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</si>
  <si>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</si>
  <si>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</si>
  <si>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</si>
  <si>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</si>
  <si>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</si>
  <si>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</si>
  <si>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</si>
  <si>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</si>
  <si>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</si>
  <si>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</si>
  <si>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</si>
  <si>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</si>
  <si>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</si>
  <si>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</si>
  <si>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</si>
  <si>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</si>
  <si>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</si>
  <si>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</si>
  <si>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</si>
  <si>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</si>
  <si>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</si>
  <si>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</si>
  <si>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</si>
  <si>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</si>
  <si>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</si>
  <si>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</si>
  <si>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</si>
  <si>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</si>
  <si>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</si>
  <si>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</si>
  <si>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</si>
  <si>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</si>
  <si>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</si>
  <si>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</si>
  <si>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</si>
  <si>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</si>
  <si>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</si>
  <si>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</si>
  <si>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</si>
  <si>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</si>
  <si>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</si>
  <si>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</si>
  <si>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</si>
  <si>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</si>
  <si>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</si>
  <si>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</si>
  <si>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</si>
  <si>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</si>
  <si>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</si>
  <si>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</si>
  <si>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</si>
  <si>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</si>
  <si>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</si>
  <si>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</si>
  <si>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</si>
  <si>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</si>
  <si>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</si>
  <si>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</si>
  <si>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</si>
  <si>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</si>
  <si>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</si>
  <si>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</si>
  <si>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</si>
  <si>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</si>
  <si>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</si>
  <si>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</si>
  <si>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</si>
  <si>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</si>
  <si>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</si>
  <si>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</si>
  <si>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</si>
  <si>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</si>
  <si>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</si>
  <si>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</si>
  <si>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</si>
  <si>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</si>
  <si>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</si>
  <si>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</si>
  <si>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</si>
  <si>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</si>
  <si>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</si>
  <si>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</si>
  <si>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</si>
  <si>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</si>
  <si>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</si>
  <si>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</si>
  <si>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</si>
  <si>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</si>
  <si>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</si>
  <si>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</si>
  <si>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</si>
  <si>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</si>
  <si>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</si>
  <si>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</si>
  <si>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</si>
  <si>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</si>
  <si>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</si>
  <si>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</si>
  <si>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</si>
  <si>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</si>
  <si>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</si>
  <si>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</si>
  <si>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</si>
  <si>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</si>
  <si>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</si>
  <si>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</si>
  <si>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</si>
  <si>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</si>
  <si>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</si>
  <si>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</si>
  <si>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</si>
  <si>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</si>
  <si>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</si>
  <si>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</si>
  <si>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</si>
  <si>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</si>
  <si>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</si>
  <si>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</si>
  <si>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</si>
  <si>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</si>
  <si>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</si>
  <si>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</si>
  <si>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</si>
  <si>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</si>
  <si>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</si>
  <si>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</si>
  <si>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</si>
  <si>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</si>
  <si>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</si>
  <si>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</si>
  <si>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</si>
  <si>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</si>
  <si>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</si>
  <si>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</si>
  <si>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</si>
  <si>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</si>
  <si>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</si>
  <si>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</si>
  <si>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</si>
  <si>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</si>
  <si>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</si>
  <si>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</si>
  <si>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</si>
  <si>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</si>
  <si>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</si>
  <si>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</si>
  <si>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</si>
  <si>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</si>
  <si>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</si>
  <si>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</si>
  <si>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</si>
  <si>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</si>
  <si>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</si>
  <si>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</si>
  <si>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</si>
  <si>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</si>
  <si>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</si>
  <si>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</si>
  <si>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</si>
  <si>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</si>
  <si>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</si>
  <si>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</si>
  <si>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</si>
  <si>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</si>
  <si>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</si>
  <si>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</si>
  <si>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</si>
  <si>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</si>
  <si>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</si>
  <si>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</si>
  <si>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</si>
  <si>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</si>
  <si>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</si>
  <si>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</si>
  <si>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</si>
  <si>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</si>
  <si>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</si>
  <si>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</si>
  <si>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</si>
  <si>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</si>
  <si>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</si>
  <si>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</si>
  <si>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</si>
  <si>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</si>
  <si>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</si>
  <si>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</si>
  <si>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</si>
  <si>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</si>
  <si>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</si>
  <si>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</si>
  <si>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</si>
  <si>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</si>
  <si>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</si>
  <si>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</si>
  <si>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</si>
  <si>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</si>
  <si>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</si>
  <si>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</si>
  <si>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</si>
  <si>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</si>
  <si>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</si>
  <si>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</si>
  <si>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</si>
  <si>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</si>
  <si>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</si>
  <si>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</si>
  <si>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</si>
  <si>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</si>
  <si>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</si>
  <si>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</si>
  <si>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</si>
  <si>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</si>
  <si>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</si>
  <si>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</si>
  <si>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</si>
  <si>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</si>
  <si>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</si>
  <si>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</si>
  <si>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</si>
  <si>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</si>
  <si>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</si>
  <si>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</si>
  <si>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</si>
  <si>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</si>
  <si>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</si>
  <si>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</si>
  <si>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</si>
  <si>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</si>
  <si>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</si>
  <si>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</si>
  <si>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</si>
  <si>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</si>
  <si>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</si>
  <si>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</si>
  <si>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</si>
  <si>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</si>
  <si>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</si>
  <si>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</si>
  <si>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</si>
  <si>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</si>
  <si>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</si>
  <si>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</si>
  <si>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</si>
  <si>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</si>
  <si>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</si>
  <si>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</si>
  <si>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</si>
  <si>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</si>
  <si>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</si>
  <si>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</si>
  <si>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</si>
  <si>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</si>
  <si>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</si>
  <si>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</si>
  <si>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</si>
  <si>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</si>
  <si>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</si>
  <si>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</si>
  <si>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</si>
  <si>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</si>
  <si>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</si>
  <si>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</si>
  <si>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</si>
  <si>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</si>
  <si>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</si>
  <si>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</si>
  <si>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</si>
  <si>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</si>
  <si>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</si>
  <si>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</si>
  <si>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</si>
  <si>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</si>
  <si>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</si>
  <si>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</si>
  <si>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</si>
  <si>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</si>
  <si>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</si>
  <si>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</si>
  <si>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</si>
  <si>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</si>
  <si>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</si>
  <si>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</si>
  <si>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</si>
  <si>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</si>
  <si>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</si>
  <si>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</si>
  <si>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</si>
  <si>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</si>
  <si>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</si>
  <si>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</si>
  <si>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</si>
  <si>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</si>
  <si>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</si>
  <si>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</si>
  <si>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</si>
  <si>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</si>
  <si>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</si>
  <si>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</si>
  <si>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</si>
  <si>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</si>
  <si>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</si>
  <si>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</si>
  <si>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</si>
  <si>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</si>
  <si>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</si>
  <si>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</si>
  <si>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</si>
  <si>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</si>
  <si>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</si>
  <si>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</si>
  <si>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</si>
  <si>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</si>
  <si>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</si>
  <si>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</si>
  <si>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</si>
  <si>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</si>
  <si>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</si>
  <si>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</si>
  <si>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</si>
  <si>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</si>
  <si>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</si>
  <si>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</si>
  <si>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</si>
  <si>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</si>
  <si>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</si>
  <si>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</si>
  <si>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</si>
  <si>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</si>
  <si>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</si>
  <si>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</si>
  <si>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</si>
  <si>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</si>
  <si>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</si>
  <si>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</si>
  <si>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</si>
  <si>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</si>
  <si>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</si>
  <si>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</si>
  <si>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</si>
  <si>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</si>
  <si>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</si>
  <si>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</si>
  <si>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</si>
  <si>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</si>
  <si>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</si>
  <si>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</si>
  <si>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</si>
  <si>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</si>
  <si>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</si>
  <si>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</si>
  <si>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</si>
  <si>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</si>
  <si>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</si>
  <si>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</si>
  <si>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</si>
  <si>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</si>
  <si>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</si>
  <si>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</si>
  <si>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</si>
  <si>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</si>
  <si>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</si>
  <si>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</si>
  <si>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</si>
  <si>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</si>
  <si>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</si>
  <si>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</si>
  <si>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</si>
  <si>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</si>
  <si>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</si>
  <si>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</si>
  <si>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</si>
  <si>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</si>
  <si>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</si>
  <si>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</si>
  <si>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</si>
  <si>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</si>
  <si>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</si>
  <si>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</si>
  <si>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</si>
  <si>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</si>
  <si>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</si>
  <si>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</si>
  <si>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</si>
  <si>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</si>
  <si>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</si>
  <si>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</si>
  <si>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</si>
  <si>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</si>
  <si>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</si>
  <si>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</si>
  <si>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</si>
  <si>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</si>
  <si>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</si>
  <si>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</si>
  <si>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</si>
  <si>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</si>
  <si>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</si>
  <si>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</si>
  <si>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</si>
  <si>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</si>
  <si>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</si>
  <si>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</si>
  <si>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</si>
  <si>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</si>
  <si>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</si>
  <si>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</si>
  <si>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</si>
  <si>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</si>
  <si>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</si>
  <si>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</si>
  <si>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</si>
  <si>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</si>
  <si>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</si>
  <si>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</si>
  <si>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</si>
  <si>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</si>
  <si>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</si>
  <si>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</si>
  <si>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</si>
  <si>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</si>
  <si>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</si>
  <si>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</si>
  <si>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</si>
  <si>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</si>
  <si>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</si>
  <si>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</si>
  <si>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</si>
  <si>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</si>
  <si>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</si>
  <si>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</si>
  <si>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</si>
  <si>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</si>
  <si>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</si>
  <si>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</si>
  <si>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</si>
  <si>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</si>
  <si>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</si>
  <si>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</si>
  <si>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</si>
  <si>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</si>
  <si>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</si>
  <si>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</si>
  <si>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</si>
  <si>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</si>
  <si>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</si>
  <si>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</si>
  <si>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</si>
  <si>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</si>
  <si>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</si>
  <si>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</si>
  <si>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</si>
  <si>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</si>
  <si>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</si>
  <si>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</si>
  <si>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</si>
  <si>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</si>
  <si>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</si>
  <si>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</si>
  <si>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</si>
  <si>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</si>
  <si>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</si>
  <si>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</si>
  <si>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</si>
  <si>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</si>
  <si>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</si>
  <si>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</si>
  <si>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</si>
  <si>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</si>
  <si>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</si>
  <si>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</si>
  <si>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</si>
  <si>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</si>
  <si>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</si>
  <si>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</si>
  <si>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</si>
  <si>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</si>
  <si>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</si>
  <si>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</si>
  <si>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</si>
  <si>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</si>
  <si>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</si>
  <si>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</si>
  <si>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</si>
  <si>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</si>
  <si>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</si>
  <si>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</si>
  <si>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</si>
  <si>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</si>
  <si>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</si>
  <si>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</si>
  <si>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</si>
  <si>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</si>
  <si>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</si>
  <si>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</si>
  <si>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</si>
  <si>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</si>
  <si>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</si>
  <si>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</si>
  <si>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</si>
  <si>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</si>
  <si>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</si>
  <si>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</si>
  <si>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</si>
  <si>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</si>
  <si>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</si>
  <si>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</si>
  <si>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</si>
  <si>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</si>
  <si>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</si>
  <si>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</si>
  <si>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</si>
  <si>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</si>
  <si>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</si>
  <si>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</si>
  <si>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</si>
  <si>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</si>
  <si>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</si>
  <si>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</si>
  <si>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</si>
  <si>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</si>
  <si>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</si>
  <si>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</si>
  <si>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</si>
  <si>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</si>
  <si>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</si>
  <si>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</si>
  <si>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</si>
  <si>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</si>
  <si>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</si>
  <si>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</si>
  <si>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</si>
  <si>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</si>
  <si>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</si>
  <si>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</si>
  <si>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</si>
  <si>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</si>
  <si>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</si>
  <si>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</si>
  <si>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</si>
  <si>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</si>
  <si>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</si>
  <si>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</si>
  <si>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</si>
  <si>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</si>
  <si>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</si>
  <si>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</si>
  <si>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</si>
  <si>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</si>
  <si>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</si>
  <si>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</si>
  <si>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</si>
  <si>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</si>
  <si>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</si>
  <si>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</si>
  <si>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</si>
  <si>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</si>
  <si>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</si>
  <si>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</si>
  <si>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</si>
  <si>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</si>
  <si>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</si>
  <si>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</si>
  <si>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</si>
  <si>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</si>
  <si>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</si>
  <si>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</si>
  <si>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</si>
  <si>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</si>
  <si>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</si>
  <si>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</si>
  <si>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</si>
  <si>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</si>
  <si>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</si>
  <si>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</si>
  <si>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</si>
  <si>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</si>
  <si>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</si>
  <si>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</si>
  <si>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</si>
  <si>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</si>
  <si>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</si>
  <si>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</si>
  <si>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</si>
  <si>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</si>
  <si>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</si>
  <si>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</si>
  <si>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</si>
  <si>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</si>
  <si>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</si>
  <si>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</si>
  <si>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</si>
  <si>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</si>
  <si>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</si>
  <si>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</si>
  <si>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</si>
  <si>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</si>
  <si>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</si>
  <si>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</si>
  <si>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</si>
  <si>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</si>
  <si>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</si>
  <si>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</si>
  <si>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</si>
  <si>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</si>
  <si>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</si>
  <si>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</si>
  <si>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</si>
  <si>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</si>
  <si>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</si>
  <si>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</si>
  <si>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</si>
  <si>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</si>
  <si>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</si>
  <si>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</si>
  <si>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</si>
  <si>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</si>
  <si>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</si>
  <si>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</si>
  <si>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</si>
  <si>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</si>
  <si>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</si>
  <si>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</si>
  <si>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</si>
  <si>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</si>
  <si>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</si>
  <si>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</si>
  <si>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</si>
  <si>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</si>
  <si>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</si>
  <si>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</si>
  <si>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</si>
  <si>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</si>
  <si>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</si>
  <si>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</si>
  <si>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</si>
  <si>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</si>
  <si>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</si>
  <si>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</si>
  <si>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</si>
  <si>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</si>
  <si>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</si>
  <si>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</si>
  <si>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</si>
  <si>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</si>
  <si>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</si>
  <si>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</si>
  <si>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</si>
  <si>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</si>
  <si>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</si>
  <si>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</si>
  <si>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</si>
  <si>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</si>
  <si>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</si>
  <si>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</si>
  <si>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</si>
  <si>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</si>
  <si>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</si>
  <si>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</si>
  <si>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</si>
  <si>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</si>
  <si>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</si>
  <si>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</si>
  <si>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</si>
  <si>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</si>
  <si>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</si>
  <si>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</si>
  <si>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</si>
  <si>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</si>
  <si>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</si>
  <si>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</si>
  <si>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</si>
  <si>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</si>
  <si>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</si>
  <si>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</si>
  <si>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</si>
  <si>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</si>
  <si>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</si>
  <si>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</si>
  <si>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</si>
  <si>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</si>
  <si>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</si>
  <si>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</si>
  <si>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</si>
  <si>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</si>
  <si>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</si>
  <si>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</si>
  <si>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</si>
  <si>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</si>
  <si>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</si>
  <si>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</si>
  <si>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</si>
  <si>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</si>
  <si>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</si>
  <si>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</si>
  <si>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</si>
  <si>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</si>
  <si>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</si>
  <si>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</si>
  <si>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</si>
  <si>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</si>
  <si>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</si>
  <si>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</si>
  <si>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</si>
  <si>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</si>
  <si>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</si>
  <si>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</si>
  <si>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</si>
  <si>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</si>
  <si>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</si>
  <si>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</si>
  <si>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</si>
  <si>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</si>
  <si>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</si>
  <si>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</si>
  <si>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</si>
  <si>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</si>
  <si>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</si>
  <si>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</si>
  <si>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</si>
  <si>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</si>
  <si>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</si>
  <si>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</si>
  <si>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</si>
  <si>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</si>
  <si>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</si>
  <si>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</si>
  <si>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</si>
  <si>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</si>
  <si>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</si>
  <si>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</si>
  <si>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</si>
  <si>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</si>
  <si>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</si>
  <si>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</si>
  <si>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</si>
  <si>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</si>
  <si>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</si>
  <si>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</si>
  <si>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</si>
  <si>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</si>
  <si>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</si>
  <si>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</si>
  <si>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</si>
  <si>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</si>
  <si>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</si>
  <si>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</si>
  <si>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</si>
  <si>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</si>
  <si>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</si>
  <si>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</si>
  <si>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</si>
  <si>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</si>
  <si>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</si>
  <si>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</si>
  <si>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</si>
  <si>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</si>
  <si>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</si>
  <si>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</si>
  <si>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</si>
  <si>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</si>
  <si>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</si>
  <si>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</si>
  <si>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</si>
  <si>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</si>
  <si>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</si>
  <si>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</si>
  <si>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</si>
  <si>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</si>
  <si>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</si>
  <si>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</si>
  <si>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</si>
  <si>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</si>
  <si>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</si>
  <si>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</si>
  <si>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</si>
  <si>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</si>
  <si>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</si>
  <si>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</si>
  <si>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</si>
  <si>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</si>
  <si>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</si>
  <si>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</si>
  <si>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</si>
  <si>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</si>
  <si>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</si>
  <si>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</si>
  <si>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</si>
  <si>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</si>
  <si>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</si>
  <si>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</si>
  <si>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</si>
  <si>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</si>
  <si>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</si>
  <si>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</si>
  <si>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</si>
  <si>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</si>
  <si>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</si>
  <si>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</si>
  <si>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</si>
  <si>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</si>
  <si>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</si>
  <si>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</si>
  <si>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</si>
  <si>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</si>
  <si>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</si>
  <si>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</si>
  <si>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</si>
  <si>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</si>
  <si>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</si>
  <si>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</si>
  <si>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</si>
  <si>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</si>
  <si>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</si>
  <si>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</si>
  <si>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</si>
  <si>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</si>
  <si>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</si>
  <si>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</si>
  <si>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</si>
  <si>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</si>
  <si>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</si>
  <si>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</si>
  <si>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</si>
  <si>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</si>
  <si>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</si>
  <si>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</si>
  <si>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</si>
  <si>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</si>
  <si>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</si>
  <si>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</si>
  <si>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</si>
  <si>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</si>
  <si>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</si>
  <si>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</si>
  <si>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</si>
  <si>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</si>
  <si>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</si>
  <si>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</si>
  <si>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</si>
  <si>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</si>
  <si>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</si>
  <si>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</si>
  <si>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</si>
  <si>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</si>
  <si>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</si>
  <si>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</si>
  <si>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</si>
  <si>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</si>
  <si>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</si>
  <si>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</si>
  <si>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</si>
  <si>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</si>
  <si>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</si>
  <si>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</si>
  <si>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</si>
  <si>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</si>
  <si>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</si>
  <si>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</si>
  <si>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</si>
  <si>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</si>
  <si>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</si>
  <si>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</si>
  <si>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</si>
  <si>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</si>
  <si>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</si>
  <si>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</si>
  <si>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</si>
  <si>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</si>
  <si>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</si>
  <si>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</si>
  <si>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</si>
  <si>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</si>
  <si>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</si>
  <si>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</si>
  <si>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</si>
  <si>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</si>
  <si>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</si>
  <si>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</si>
  <si>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</si>
  <si>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</si>
  <si>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</si>
  <si>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</si>
  <si>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</si>
  <si>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</si>
  <si>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</si>
  <si>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</si>
  <si>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</si>
  <si>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</si>
  <si>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</si>
  <si>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</si>
  <si>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</si>
  <si>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</si>
  <si>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</si>
  <si>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</si>
  <si>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</si>
  <si>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</si>
  <si>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</si>
  <si>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</si>
  <si>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</si>
  <si>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</si>
  <si>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</si>
  <si>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</si>
  <si>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</si>
  <si>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</si>
  <si>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</si>
  <si>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</si>
  <si>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</si>
  <si>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</si>
  <si>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</si>
  <si>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</si>
  <si>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</si>
  <si>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</si>
  <si>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</si>
  <si>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</si>
  <si>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</si>
  <si>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</si>
  <si>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</si>
  <si>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</si>
  <si>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</si>
  <si>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</si>
  <si>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</si>
  <si>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</si>
  <si>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</si>
  <si>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</si>
  <si>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</si>
  <si>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</si>
  <si>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</si>
  <si>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</si>
  <si>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</si>
  <si>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</si>
  <si>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</si>
  <si>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</si>
  <si>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</si>
  <si>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</si>
  <si>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</si>
  <si>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</si>
  <si>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</si>
  <si>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</si>
  <si>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</si>
  <si>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</si>
  <si>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</si>
  <si>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</si>
  <si>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</si>
  <si>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</si>
  <si>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</si>
  <si>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</si>
  <si>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</si>
  <si>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</si>
  <si>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</si>
  <si>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</si>
  <si>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</si>
  <si>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</si>
  <si>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</si>
  <si>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</si>
  <si>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</si>
  <si>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</si>
  <si>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</si>
  <si>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</si>
  <si>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</si>
  <si>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</si>
  <si>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</si>
  <si>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</si>
  <si>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</si>
  <si>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</si>
  <si>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</si>
  <si>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</si>
  <si>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</si>
  <si>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</si>
  <si>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</si>
  <si>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</si>
  <si>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</si>
  <si>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</si>
  <si>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</si>
  <si>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</si>
  <si>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</si>
  <si>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</si>
  <si>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</si>
  <si>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</si>
  <si>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</si>
  <si>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</si>
  <si>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</si>
  <si>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</si>
  <si>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</si>
  <si>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</si>
  <si>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</si>
  <si>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</si>
  <si>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</si>
  <si>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</si>
  <si>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</si>
  <si>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</si>
  <si>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</si>
  <si>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</si>
  <si>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</si>
  <si>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</si>
  <si>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</si>
  <si>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</si>
  <si>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</si>
  <si>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</si>
  <si>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</si>
  <si>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</si>
  <si>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</si>
  <si>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</si>
  <si>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</si>
  <si>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</si>
  <si>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</si>
  <si>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</si>
  <si>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</si>
  <si>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</si>
  <si>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</si>
  <si>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</si>
  <si>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</si>
  <si>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</si>
  <si>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</si>
  <si>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</si>
  <si>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</si>
  <si>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</si>
  <si>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</si>
  <si>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</si>
  <si>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</si>
  <si>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</si>
  <si>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</si>
  <si>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</si>
  <si>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</si>
  <si>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</si>
  <si>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</si>
  <si>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</si>
  <si>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</si>
  <si>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</si>
  <si>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</si>
  <si>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</si>
  <si>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</si>
  <si>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</si>
  <si>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</si>
  <si>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</si>
  <si>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</si>
  <si>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</si>
  <si>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</si>
  <si>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</si>
  <si>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</si>
  <si>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</si>
  <si>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</si>
  <si>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</si>
  <si>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</si>
  <si>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</si>
  <si>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</si>
  <si>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</si>
  <si>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</si>
  <si>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</si>
  <si>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</si>
  <si>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</si>
  <si>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</si>
  <si>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</si>
  <si>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</si>
  <si>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</si>
  <si>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</si>
  <si>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</si>
  <si>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</si>
  <si>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</si>
  <si>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</si>
  <si>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</si>
  <si>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</si>
  <si>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</si>
  <si>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</si>
  <si>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</si>
  <si>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</si>
  <si>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</si>
  <si>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</si>
  <si>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</si>
  <si>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</si>
  <si>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</si>
  <si>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</si>
  <si>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</si>
  <si>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</si>
  <si>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</si>
  <si>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</si>
  <si>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</si>
  <si>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</si>
  <si>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</si>
  <si>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</si>
  <si>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</si>
  <si>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</si>
  <si>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</si>
  <si>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</si>
  <si>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</si>
  <si>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</si>
  <si>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</si>
  <si>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</si>
  <si>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</si>
  <si>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</si>
  <si>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</si>
  <si>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</si>
  <si>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</si>
  <si>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</si>
  <si>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</si>
  <si>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</si>
  <si>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</si>
  <si>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</si>
  <si>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</si>
  <si>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</si>
  <si>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</si>
  <si>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</si>
  <si>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</si>
  <si>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</si>
  <si>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</si>
  <si>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</si>
  <si>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</si>
  <si>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</si>
  <si>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</si>
  <si>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</si>
  <si>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</si>
  <si>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</si>
  <si>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</si>
  <si>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</si>
  <si>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</si>
  <si>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</si>
  <si>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</si>
  <si>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</si>
  <si>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</si>
  <si>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</si>
  <si>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</si>
  <si>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</si>
  <si>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</si>
  <si>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</si>
  <si>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</si>
  <si>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</si>
  <si>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</si>
  <si>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</si>
  <si>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</si>
  <si>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</si>
  <si>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</si>
  <si>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</si>
  <si>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</si>
  <si>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</si>
  <si>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</si>
  <si>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</si>
  <si>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</si>
  <si>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</si>
  <si>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</si>
  <si>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</si>
  <si>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</si>
  <si>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</si>
  <si>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</si>
  <si>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</si>
  <si>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</si>
  <si>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</si>
  <si>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</si>
  <si>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</si>
  <si>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</si>
  <si>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</si>
  <si>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</si>
  <si>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</si>
  <si>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</si>
  <si>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</si>
  <si>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</si>
  <si>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</si>
  <si>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</si>
  <si>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</si>
  <si>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</si>
  <si>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</si>
  <si>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</si>
  <si>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</si>
  <si>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</si>
  <si>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</si>
  <si>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</si>
  <si>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</si>
  <si>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</si>
  <si>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</si>
  <si>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</si>
  <si>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</si>
  <si>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</si>
  <si>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</si>
  <si>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</si>
  <si>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</si>
  <si>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</si>
  <si>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</si>
  <si>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</si>
  <si>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</si>
  <si>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</si>
  <si>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</si>
  <si>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</si>
  <si>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</si>
  <si>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</si>
  <si>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</si>
  <si>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</si>
  <si>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</si>
  <si>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</si>
  <si>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</si>
  <si>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</si>
  <si>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</si>
  <si>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</si>
  <si>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</si>
  <si>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</si>
  <si>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</si>
  <si>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</si>
  <si>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</si>
  <si>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</si>
  <si>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</si>
  <si>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</si>
  <si>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</si>
  <si>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</si>
  <si>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</si>
  <si>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</si>
  <si>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</si>
  <si>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</si>
  <si>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</si>
  <si>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</si>
  <si>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</si>
  <si>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</si>
  <si>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</si>
  <si>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</si>
  <si>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</si>
  <si>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</si>
  <si>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</si>
  <si>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</si>
  <si>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</si>
  <si>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</si>
  <si>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</si>
  <si>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</si>
  <si>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</si>
  <si>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</si>
  <si>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</si>
  <si>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</si>
  <si>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</si>
  <si>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</si>
  <si>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</si>
  <si>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</si>
  <si>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</si>
  <si>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</si>
  <si>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</si>
  <si>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</si>
  <si>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</si>
  <si>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</si>
  <si>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</si>
  <si>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</si>
  <si>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</si>
  <si>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</si>
  <si>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</si>
  <si>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</si>
  <si>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</si>
  <si>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</si>
  <si>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</si>
  <si>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</si>
  <si>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</si>
  <si>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</si>
  <si>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</si>
  <si>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</si>
  <si>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</si>
  <si>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</si>
  <si>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</si>
  <si>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</si>
  <si>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</si>
  <si>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</si>
  <si>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</si>
  <si>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</si>
  <si>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</si>
  <si>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</si>
  <si>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</si>
  <si>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</si>
  <si>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</si>
  <si>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</si>
  <si>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</si>
  <si>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</si>
  <si>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</si>
  <si>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</si>
  <si>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</si>
  <si>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</si>
  <si>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</si>
  <si>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</si>
  <si>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</si>
  <si>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</si>
  <si>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</si>
  <si>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</si>
  <si>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</si>
  <si>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</si>
  <si>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</si>
  <si>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</si>
  <si>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</si>
  <si>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</si>
  <si>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</si>
  <si>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</si>
  <si>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</si>
  <si>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</si>
  <si>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</si>
  <si>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</si>
  <si>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</si>
  <si>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</si>
  <si>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</si>
  <si>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</si>
  <si>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</si>
  <si>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</si>
  <si>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</si>
  <si>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</si>
  <si>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</si>
  <si>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</si>
  <si>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</si>
  <si>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</si>
  <si>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</si>
  <si>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</si>
  <si>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</si>
  <si>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</si>
  <si>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</si>
  <si>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</si>
  <si>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</si>
  <si>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</si>
  <si>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</si>
  <si>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</si>
  <si>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</si>
  <si>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</si>
  <si>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</si>
  <si>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</si>
  <si>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</si>
  <si>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</si>
  <si>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</si>
  <si>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</si>
  <si>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</si>
  <si>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</si>
  <si>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</si>
  <si>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</si>
  <si>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</si>
  <si>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</si>
  <si>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</si>
  <si>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</si>
  <si>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</si>
  <si>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</si>
  <si>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</si>
  <si>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</si>
  <si>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</si>
  <si>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</si>
  <si>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</si>
  <si>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</si>
  <si>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</si>
  <si>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</si>
  <si>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</si>
  <si>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</si>
  <si>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</si>
  <si>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</si>
  <si>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</si>
  <si>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</si>
  <si>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</si>
  <si>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</si>
  <si>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</si>
  <si>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</si>
  <si>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</si>
  <si>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</si>
  <si>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</si>
  <si>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</si>
  <si>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</si>
  <si>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</si>
  <si>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</si>
  <si>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</si>
  <si>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</si>
  <si>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</si>
  <si>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</si>
  <si>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</si>
  <si>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</si>
  <si>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</si>
  <si>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</si>
  <si>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</si>
  <si>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</si>
  <si>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</si>
  <si>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</si>
  <si>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</si>
  <si>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</si>
  <si>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</si>
  <si>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</si>
  <si>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</si>
  <si>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</si>
  <si>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</si>
  <si>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</si>
  <si>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</si>
  <si>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</si>
  <si>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</si>
  <si>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</si>
  <si>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</si>
  <si>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</si>
  <si>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</si>
  <si>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</si>
  <si>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</si>
  <si>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</si>
  <si>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</si>
  <si>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</si>
  <si>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</si>
  <si>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</si>
  <si>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</si>
  <si>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</si>
  <si>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</si>
  <si>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</si>
  <si>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</si>
  <si>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</si>
  <si>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</si>
  <si>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</si>
  <si>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</si>
  <si>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</si>
  <si>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</si>
  <si>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</si>
  <si>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</si>
  <si>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</si>
  <si>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</si>
  <si>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</si>
  <si>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</si>
  <si>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</si>
  <si>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</si>
  <si>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</si>
  <si>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</si>
  <si>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</si>
  <si>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</si>
  <si>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</si>
  <si>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</si>
  <si>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</si>
  <si>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</si>
  <si>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</si>
  <si>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</si>
  <si>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</si>
  <si>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</si>
  <si>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</si>
  <si>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</si>
  <si>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</si>
  <si>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</si>
  <si>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</si>
  <si>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</si>
  <si>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</si>
  <si>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</si>
  <si>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</si>
  <si>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</si>
  <si>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</si>
  <si>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</si>
  <si>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</si>
  <si>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</si>
  <si>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</si>
  <si>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</si>
  <si>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</si>
  <si>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</si>
  <si>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</si>
  <si>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</si>
  <si>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</si>
  <si>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</si>
  <si>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</si>
  <si>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</si>
  <si>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</si>
  <si>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</si>
  <si>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</si>
  <si>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</si>
  <si>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</si>
  <si>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</si>
  <si>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</si>
  <si>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</si>
  <si>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</si>
  <si>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</si>
  <si>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</si>
  <si>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</si>
  <si>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</si>
  <si>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</si>
  <si>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</si>
  <si>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</si>
  <si>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</si>
  <si>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</si>
  <si>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</si>
  <si>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</si>
  <si>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</si>
  <si>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</si>
  <si>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</si>
  <si>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</si>
  <si>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</si>
  <si>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</si>
  <si>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</si>
  <si>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</si>
  <si>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</si>
  <si>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</si>
  <si>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</si>
  <si>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</si>
  <si>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</si>
  <si>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</si>
  <si>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</si>
  <si>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</si>
  <si>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</si>
  <si>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</si>
  <si>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</si>
  <si>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</si>
  <si>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</si>
  <si>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</si>
  <si>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</si>
  <si>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</si>
  <si>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</si>
  <si>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</si>
  <si>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</si>
  <si>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</si>
  <si>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</si>
  <si>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</si>
  <si>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</si>
  <si>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</si>
  <si>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</si>
  <si>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</si>
  <si>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</si>
  <si>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</si>
  <si>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</si>
  <si>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</si>
  <si>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</si>
  <si>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</si>
  <si>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</si>
  <si>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</si>
  <si>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</si>
  <si>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</si>
  <si>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</si>
  <si>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</si>
  <si>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</si>
  <si>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</si>
  <si>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</si>
  <si>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</si>
  <si>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</si>
  <si>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</si>
  <si>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</si>
  <si>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</si>
  <si>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</si>
  <si>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</si>
  <si>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</si>
  <si>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</si>
  <si>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</si>
  <si>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</si>
  <si>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</si>
  <si>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</si>
  <si>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</si>
  <si>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</si>
  <si>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</si>
  <si>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</si>
  <si>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</si>
  <si>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</si>
  <si>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</si>
  <si>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</si>
  <si>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</si>
  <si>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</si>
  <si>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</si>
  <si>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</si>
  <si>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</si>
  <si>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</si>
  <si>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</si>
  <si>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</si>
  <si>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</si>
  <si>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</si>
  <si>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</si>
  <si>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</si>
  <si>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</si>
  <si>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</si>
  <si>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</si>
  <si>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</si>
  <si>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</si>
  <si>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</si>
  <si>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</si>
  <si>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</si>
  <si>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</si>
  <si>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</si>
  <si>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</si>
  <si>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</si>
  <si>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</si>
  <si>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</si>
  <si>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</si>
  <si>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</si>
  <si>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</si>
  <si>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</si>
  <si>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</si>
  <si>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</si>
  <si>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</si>
  <si>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</si>
  <si>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</si>
  <si>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</si>
  <si>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</si>
  <si>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</si>
  <si>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</si>
  <si>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</si>
  <si>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</si>
  <si>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</si>
  <si>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</si>
  <si>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</si>
  <si>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</si>
  <si>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</si>
  <si>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</si>
  <si>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</si>
  <si>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</si>
  <si>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</si>
  <si>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</si>
  <si>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</si>
  <si>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</si>
  <si>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</si>
  <si>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</si>
  <si>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</si>
  <si>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</si>
  <si>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</si>
  <si>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</si>
  <si>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</si>
  <si>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</si>
  <si>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</si>
  <si>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</si>
  <si>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</si>
  <si>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</si>
  <si>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</si>
  <si>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</si>
  <si>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</si>
  <si>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</si>
  <si>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</si>
  <si>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</si>
  <si>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</si>
  <si>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</si>
  <si>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</si>
  <si>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</si>
  <si>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</si>
  <si>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</si>
  <si>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</si>
  <si>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</si>
  <si>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</si>
  <si>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</si>
  <si>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</si>
  <si>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</si>
  <si>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</si>
  <si>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</si>
  <si>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</si>
  <si>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</si>
  <si>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</si>
  <si>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</si>
  <si>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</si>
  <si>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</si>
  <si>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</si>
  <si>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</si>
  <si>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</si>
  <si>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</si>
  <si>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</si>
  <si>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</si>
  <si>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</si>
  <si>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</si>
  <si>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</si>
  <si>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</si>
  <si>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</si>
  <si>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</si>
  <si>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</si>
  <si>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</si>
  <si>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</si>
  <si>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</si>
  <si>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</si>
  <si>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</si>
  <si>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</si>
  <si>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</si>
  <si>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</si>
  <si>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</si>
  <si>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</si>
  <si>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</si>
  <si>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</si>
  <si>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</si>
  <si>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</si>
  <si>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</si>
  <si>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</si>
  <si>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</si>
  <si>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</si>
  <si>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</si>
  <si>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</si>
  <si>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</si>
  <si>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</si>
  <si>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</si>
  <si>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</si>
  <si>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</si>
  <si>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</si>
  <si>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</si>
  <si>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</si>
  <si>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</si>
  <si>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</si>
  <si>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</si>
  <si>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</si>
  <si>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</si>
  <si>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</si>
  <si>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</si>
  <si>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</si>
  <si>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</si>
  <si>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</si>
  <si>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</si>
  <si>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</si>
  <si>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</si>
  <si>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</si>
  <si>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</si>
  <si>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</si>
  <si>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</si>
  <si>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</si>
  <si>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</si>
  <si>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</si>
  <si>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</si>
  <si>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</si>
  <si>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</si>
  <si>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</si>
  <si>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</si>
  <si>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</si>
  <si>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</si>
  <si>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</si>
  <si>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</si>
  <si>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</si>
  <si>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</si>
  <si>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</si>
  <si>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</si>
  <si>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</si>
  <si>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</si>
  <si>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</si>
  <si>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</si>
  <si>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</si>
  <si>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</si>
  <si>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</si>
  <si>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</si>
  <si>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</si>
  <si>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</si>
  <si>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</si>
  <si>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</si>
  <si>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</si>
  <si>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</si>
  <si>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</si>
  <si>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</si>
  <si>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</si>
  <si>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</si>
  <si>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</si>
  <si>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</si>
  <si>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</si>
  <si>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</si>
  <si>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</si>
  <si>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</si>
  <si>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</si>
  <si>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</si>
  <si>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</si>
  <si>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</si>
  <si>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</si>
  <si>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</si>
  <si>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</si>
  <si>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</si>
  <si>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</si>
  <si>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</si>
  <si>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</si>
  <si>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</si>
  <si>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</si>
  <si>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</si>
  <si>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</si>
  <si>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</si>
  <si>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</si>
  <si>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</si>
  <si>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</si>
  <si>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</si>
  <si>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</si>
  <si>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</si>
  <si>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</si>
  <si>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</si>
  <si>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</si>
  <si>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</si>
  <si>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</si>
  <si>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</si>
  <si>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</si>
  <si>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</si>
  <si>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</si>
  <si>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</si>
  <si>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</si>
  <si>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</si>
  <si>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</si>
  <si>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</si>
  <si>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</si>
  <si>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</si>
  <si>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</si>
  <si>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</si>
  <si>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</si>
  <si>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</si>
  <si>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</si>
  <si>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</si>
  <si>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</si>
  <si>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</si>
  <si>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</si>
  <si>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</si>
  <si>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</si>
  <si>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</si>
  <si>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</si>
  <si>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</si>
  <si>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</si>
  <si>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</si>
  <si>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</si>
  <si>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</si>
  <si>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</si>
  <si>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</si>
  <si>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</si>
  <si>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</si>
  <si>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</si>
  <si>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</si>
  <si>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</si>
  <si>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</si>
  <si>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</si>
  <si>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</si>
  <si>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</si>
  <si>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</si>
  <si>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</si>
  <si>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</si>
  <si>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</si>
  <si>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</si>
  <si>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</si>
  <si>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</si>
  <si>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</si>
  <si>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</si>
  <si>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</si>
  <si>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</si>
  <si>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</si>
  <si>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</si>
  <si>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</si>
  <si>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</si>
  <si>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</si>
  <si>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</si>
  <si>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</si>
  <si>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</si>
  <si>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</si>
  <si>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</si>
  <si>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</si>
  <si>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</si>
  <si>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</si>
  <si>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</si>
  <si>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</si>
  <si>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</si>
  <si>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</si>
  <si>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</si>
  <si>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</si>
  <si>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</si>
  <si>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</si>
  <si>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</si>
  <si>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</si>
  <si>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</si>
  <si>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</si>
  <si>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</si>
  <si>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</si>
  <si>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</si>
  <si>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</si>
  <si>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</si>
  <si>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</si>
  <si>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</si>
  <si>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</si>
  <si>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</si>
  <si>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</si>
  <si>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</si>
  <si>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</si>
  <si>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</si>
  <si>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</si>
  <si>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</si>
  <si>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</si>
  <si>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</si>
  <si>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</si>
  <si>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</si>
  <si>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</si>
  <si>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</si>
  <si>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</si>
  <si>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</si>
  <si>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</si>
  <si>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</si>
  <si>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</si>
  <si>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</si>
  <si>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</si>
  <si>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</si>
  <si>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</si>
  <si>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</si>
  <si>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</si>
  <si>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</si>
  <si>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</si>
  <si>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</si>
  <si>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</si>
  <si>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</si>
  <si>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</si>
  <si>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</si>
  <si>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</si>
  <si>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</si>
  <si>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</si>
  <si>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</si>
  <si>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</si>
  <si>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</si>
  <si>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</si>
  <si>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</si>
  <si>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</si>
  <si>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</si>
  <si>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</si>
  <si>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</si>
  <si>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</si>
  <si>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</si>
  <si>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</si>
  <si>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</si>
  <si>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</si>
  <si>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</si>
  <si>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</si>
  <si>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</si>
  <si>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</si>
  <si>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</si>
  <si>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</si>
  <si>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</si>
  <si>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</si>
  <si>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</si>
  <si>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</si>
  <si>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</si>
  <si>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</si>
  <si>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</si>
  <si>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</si>
  <si>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</si>
  <si>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</si>
  <si>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</si>
  <si>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</si>
  <si>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</si>
  <si>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</si>
  <si>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</si>
  <si>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</si>
  <si>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</si>
  <si>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</si>
  <si>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</si>
  <si>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</si>
  <si>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</si>
  <si>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</si>
  <si>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</si>
  <si>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</si>
  <si>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</si>
  <si>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</si>
  <si>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</si>
  <si>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</si>
  <si>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</si>
  <si>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</si>
  <si>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</si>
  <si>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</si>
  <si>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</si>
  <si>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</si>
  <si>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</si>
  <si>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</si>
  <si>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</si>
  <si>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</si>
  <si>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</si>
  <si>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</si>
  <si>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</si>
  <si>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</si>
  <si>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</si>
  <si>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</si>
  <si>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</si>
  <si>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</si>
  <si>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</si>
  <si>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</si>
  <si>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</si>
  <si>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</si>
  <si>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</si>
  <si>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</si>
  <si>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</si>
  <si>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</si>
  <si>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</si>
  <si>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</si>
  <si>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</si>
  <si>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</si>
  <si>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</si>
  <si>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</si>
  <si>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</si>
  <si>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</si>
  <si>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</si>
  <si>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</si>
  <si>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</si>
  <si>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</si>
  <si>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</si>
  <si>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</si>
  <si>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</si>
  <si>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</si>
  <si>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</si>
  <si>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</si>
  <si>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</si>
  <si>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</si>
  <si>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</si>
  <si>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</si>
  <si>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</si>
  <si>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</si>
  <si>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</si>
  <si>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</si>
  <si>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</si>
  <si>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</si>
  <si>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</si>
  <si>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</si>
  <si>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</si>
  <si>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</si>
  <si>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</si>
  <si>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</si>
  <si>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</si>
  <si>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</si>
  <si>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</si>
  <si>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</si>
  <si>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</si>
  <si>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</si>
  <si>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</si>
  <si>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</si>
  <si>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</si>
  <si>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</si>
  <si>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</si>
  <si>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</si>
  <si>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</si>
  <si>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</si>
  <si>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</si>
  <si>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</si>
  <si>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</si>
  <si>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</si>
  <si>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</si>
  <si>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</si>
  <si>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</si>
  <si>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</si>
  <si>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</si>
  <si>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</si>
  <si>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</si>
  <si>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</si>
  <si>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</si>
  <si>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</si>
  <si>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</si>
  <si>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</si>
  <si>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</si>
  <si>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</si>
  <si>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</si>
  <si>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</si>
  <si>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</si>
  <si>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</si>
  <si>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</si>
  <si>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</si>
  <si>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</si>
  <si>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</si>
  <si>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</si>
  <si>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</si>
  <si>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</si>
  <si>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</si>
  <si>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</si>
  <si>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</si>
  <si>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</si>
  <si>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</si>
  <si>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</si>
  <si>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</si>
  <si>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</si>
  <si>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</si>
  <si>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</si>
  <si>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</si>
  <si>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</si>
  <si>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</si>
  <si>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</si>
  <si>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</si>
  <si>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</si>
  <si>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</si>
  <si>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</si>
  <si>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</si>
  <si>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</si>
  <si>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</si>
  <si>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</si>
  <si>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</si>
  <si>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</si>
  <si>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</si>
  <si>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</si>
  <si>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</si>
  <si>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</si>
  <si>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</si>
  <si>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</si>
  <si>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</si>
  <si>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</si>
  <si>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</si>
  <si>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</si>
  <si>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</si>
  <si>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</si>
  <si>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</si>
  <si>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</si>
  <si>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</si>
  <si>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</si>
  <si>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</si>
  <si>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</si>
  <si>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</si>
  <si>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</si>
  <si>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</si>
  <si>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</si>
  <si>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</si>
  <si>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</si>
  <si>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</si>
  <si>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</si>
  <si>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</si>
  <si>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</si>
  <si>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</si>
  <si>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</si>
  <si>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</si>
  <si>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</si>
  <si>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</si>
  <si>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</si>
  <si>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</si>
  <si>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</si>
  <si>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</si>
  <si>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</si>
  <si>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</si>
  <si>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</si>
  <si>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</si>
  <si>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</si>
  <si>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</si>
  <si>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</si>
  <si>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</si>
  <si>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</si>
  <si>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</si>
  <si>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</si>
  <si>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</si>
  <si>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</si>
  <si>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</si>
  <si>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</si>
  <si>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</si>
  <si>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</si>
  <si>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</si>
  <si>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</si>
  <si>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</si>
  <si>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</si>
  <si>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</si>
  <si>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</si>
  <si>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</si>
  <si>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</si>
  <si>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</si>
  <si>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</si>
  <si>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</si>
  <si>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</si>
  <si>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</si>
  <si>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</si>
  <si>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</si>
  <si>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</si>
  <si>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</si>
  <si>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</si>
  <si>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</si>
  <si>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</si>
  <si>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</si>
  <si>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</si>
  <si>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</si>
  <si>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</si>
  <si>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</si>
  <si>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</si>
  <si>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</si>
  <si>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</si>
  <si>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</si>
  <si>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</si>
  <si>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</si>
  <si>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</si>
  <si>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</si>
  <si>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</si>
  <si>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</si>
  <si>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</si>
  <si>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</si>
  <si>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</si>
  <si>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</si>
  <si>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</si>
  <si>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</si>
  <si>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</si>
  <si>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</si>
  <si>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</si>
  <si>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</si>
  <si>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</si>
  <si>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</si>
  <si>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</si>
  <si>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</si>
  <si>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</si>
  <si>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</si>
  <si>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</si>
  <si>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</si>
  <si>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</si>
  <si>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</si>
  <si>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</si>
  <si>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</si>
  <si>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</si>
  <si>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</si>
  <si>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</si>
  <si>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</si>
  <si>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</si>
  <si>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</si>
  <si>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</si>
  <si>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</si>
  <si>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</si>
  <si>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</si>
  <si>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</si>
  <si>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</si>
  <si>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</si>
  <si>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</si>
  <si>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</si>
  <si>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</si>
  <si>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</si>
  <si>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</si>
  <si>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</si>
  <si>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</si>
  <si>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</si>
  <si>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</si>
  <si>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</si>
  <si>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</si>
  <si>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</si>
  <si>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</si>
  <si>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</si>
  <si>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</si>
  <si>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</si>
  <si>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</si>
  <si>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</si>
  <si>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</si>
  <si>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</si>
  <si>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</si>
  <si>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</si>
  <si>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</si>
  <si>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</si>
  <si>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</si>
  <si>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</si>
  <si>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</si>
  <si>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</si>
  <si>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</si>
  <si>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</si>
  <si>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</si>
  <si>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</si>
  <si>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</si>
  <si>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</si>
  <si>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</si>
  <si>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</si>
  <si>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</si>
  <si>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</si>
  <si>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</si>
  <si>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</si>
  <si>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</si>
  <si>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</si>
  <si>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</si>
  <si>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</si>
  <si>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</si>
  <si>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</si>
  <si>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</si>
  <si>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</si>
  <si>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</si>
  <si>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</si>
  <si>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</si>
  <si>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</si>
  <si>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</si>
  <si>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</si>
  <si>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</si>
  <si>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</si>
  <si>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</si>
  <si>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</si>
  <si>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</si>
  <si>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</si>
  <si>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</si>
  <si>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</si>
  <si>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</si>
  <si>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</si>
  <si>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</si>
  <si>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</si>
  <si>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</si>
  <si>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</si>
  <si>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</si>
  <si>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</si>
  <si>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</si>
  <si>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</si>
  <si>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</si>
  <si>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</si>
  <si>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</si>
  <si>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</si>
  <si>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</si>
  <si>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</si>
  <si>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</si>
  <si>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</si>
  <si>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</si>
  <si>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</si>
  <si>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</si>
  <si>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</si>
  <si>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</si>
  <si>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</si>
  <si>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</si>
  <si>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</si>
  <si>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</si>
  <si>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</si>
  <si>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</si>
  <si>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</si>
  <si>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</si>
  <si>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</si>
  <si>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</si>
  <si>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</si>
  <si>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</si>
  <si>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</si>
  <si>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</si>
  <si>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</si>
  <si>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</si>
  <si>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</si>
  <si>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</si>
  <si>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</si>
  <si>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</si>
  <si>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</si>
  <si>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</si>
  <si>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</si>
  <si>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</si>
  <si>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</si>
  <si>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</si>
  <si>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</si>
  <si>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</si>
  <si>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</si>
  <si>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</si>
  <si>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</si>
  <si>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</si>
  <si>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</si>
  <si>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</si>
  <si>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</si>
  <si>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</si>
  <si>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</si>
  <si>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</si>
  <si>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</si>
  <si>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</si>
  <si>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</si>
  <si>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</si>
  <si>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</si>
  <si>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</si>
  <si>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</si>
  <si>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</si>
  <si>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</si>
  <si>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</si>
  <si>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</si>
  <si>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</si>
  <si>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</si>
  <si>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</si>
  <si>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</si>
  <si>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</si>
  <si>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</si>
  <si>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</si>
  <si>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</si>
  <si>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</si>
  <si>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</si>
  <si>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</si>
  <si>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</si>
  <si>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</si>
  <si>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</si>
  <si>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</si>
  <si>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</si>
  <si>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</si>
  <si>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</si>
  <si>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</si>
  <si>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</si>
  <si>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</si>
  <si>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</si>
  <si>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</si>
  <si>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</si>
  <si>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</si>
  <si>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</si>
  <si>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</si>
  <si>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</si>
  <si>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</si>
  <si>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</si>
  <si>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</si>
  <si>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</si>
  <si>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</si>
  <si>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</si>
  <si>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</si>
  <si>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</si>
  <si>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</si>
  <si>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</si>
  <si>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</si>
  <si>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</si>
  <si>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</si>
  <si>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</si>
  <si>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</si>
  <si>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</si>
  <si>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</si>
  <si>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</si>
  <si>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</si>
  <si>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</si>
  <si>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</si>
  <si>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</si>
  <si>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</si>
  <si>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</si>
  <si>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</si>
  <si>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</si>
  <si>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</si>
  <si>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</si>
  <si>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</si>
  <si>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</si>
  <si>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</si>
  <si>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</si>
  <si>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</si>
  <si>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</si>
  <si>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</si>
  <si>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</si>
  <si>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</si>
  <si>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</si>
  <si>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</si>
  <si>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</si>
  <si>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</si>
  <si>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</si>
  <si>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</si>
  <si>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</si>
  <si>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</si>
  <si>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</si>
  <si>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</si>
  <si>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</si>
  <si>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</si>
  <si>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</si>
  <si>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</si>
  <si>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</si>
  <si>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</si>
  <si>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</si>
  <si>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</si>
  <si>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</si>
  <si>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</si>
  <si>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</si>
  <si>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</si>
  <si>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</si>
  <si>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</si>
  <si>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</si>
  <si>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</si>
  <si>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</si>
  <si>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</si>
  <si>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</si>
  <si>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</si>
  <si>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</si>
  <si>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</si>
  <si>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</si>
  <si>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</si>
  <si>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</si>
  <si>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</si>
  <si>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</si>
  <si>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</si>
  <si>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</si>
  <si>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</si>
  <si>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</si>
  <si>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</si>
  <si>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</si>
  <si>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</si>
  <si>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</si>
  <si>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</si>
  <si>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</si>
  <si>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</si>
  <si>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</si>
  <si>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</si>
  <si>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</si>
  <si>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</si>
  <si>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</si>
  <si>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</si>
  <si>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</si>
  <si>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</si>
  <si>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</si>
  <si>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</si>
  <si>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</si>
  <si>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</si>
  <si>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</si>
  <si>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</si>
  <si>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</si>
  <si>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</si>
  <si>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</si>
  <si>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</si>
  <si>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</si>
  <si>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</si>
  <si>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</si>
  <si>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</si>
  <si>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</si>
  <si>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</si>
  <si>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</si>
  <si>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</si>
  <si>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</si>
  <si>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</si>
  <si>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</si>
  <si>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</si>
  <si>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</si>
  <si>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</si>
  <si>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</si>
  <si>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</si>
  <si>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</si>
  <si>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</si>
  <si>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</si>
  <si>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</si>
  <si>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</si>
  <si>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</si>
  <si>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</si>
  <si>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</si>
  <si>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</si>
  <si>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</si>
  <si>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</si>
  <si>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</si>
  <si>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</si>
  <si>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</si>
  <si>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</si>
  <si>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</si>
  <si>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</si>
  <si>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</si>
  <si>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</si>
  <si>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</si>
  <si>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</si>
  <si>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</si>
  <si>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</si>
  <si>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</si>
  <si>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</si>
  <si>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</si>
  <si>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</si>
  <si>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</si>
  <si>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</si>
  <si>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</si>
  <si>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</si>
  <si>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</si>
  <si>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</si>
  <si>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</si>
  <si>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</si>
  <si>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</si>
  <si>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</si>
  <si>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</si>
  <si>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</si>
  <si>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</si>
  <si>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</si>
  <si>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</si>
  <si>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</si>
  <si>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</si>
  <si>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</si>
  <si>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</si>
  <si>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</si>
  <si>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</si>
  <si>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</si>
  <si>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</si>
  <si>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</si>
  <si>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</si>
  <si>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</si>
  <si>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</si>
  <si>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</si>
  <si>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</si>
  <si>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</si>
  <si>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</si>
  <si>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</si>
  <si>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</si>
  <si>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</si>
  <si>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</si>
  <si>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</si>
  <si>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</si>
  <si>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</si>
  <si>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</si>
  <si>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</si>
  <si>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</si>
  <si>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</si>
  <si>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</si>
  <si>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</si>
  <si>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</si>
  <si>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</si>
  <si>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</si>
  <si>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</si>
  <si>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</si>
  <si>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</si>
  <si>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</si>
  <si>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</si>
  <si>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</si>
  <si>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</si>
  <si>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</si>
  <si>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</si>
  <si>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</si>
  <si>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</si>
  <si>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</si>
  <si>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</si>
  <si>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</si>
  <si>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</si>
  <si>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</si>
  <si>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</si>
  <si>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</si>
  <si>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</si>
  <si>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</si>
  <si>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</si>
  <si>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</si>
  <si>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</si>
  <si>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</si>
  <si>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</si>
  <si>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</si>
  <si>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</si>
  <si>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</si>
  <si>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</si>
  <si>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</si>
  <si>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</si>
  <si>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</si>
  <si>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</si>
  <si>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</si>
  <si>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</si>
  <si>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</si>
  <si>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</si>
  <si>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</si>
  <si>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</si>
  <si>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</si>
  <si>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</si>
  <si>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</si>
  <si>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</si>
  <si>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</si>
  <si>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</si>
  <si>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</si>
  <si>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</si>
  <si>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</si>
  <si>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</si>
  <si>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</si>
  <si>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</si>
  <si>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</si>
  <si>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</si>
  <si>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</si>
  <si>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</si>
  <si>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</si>
  <si>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</si>
  <si>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</si>
  <si>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</si>
  <si>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</si>
  <si>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</si>
  <si>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</si>
  <si>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</si>
  <si>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</si>
  <si>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</si>
  <si>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</si>
  <si>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</si>
  <si>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</si>
  <si>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</si>
  <si>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</si>
  <si>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</si>
  <si>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</si>
  <si>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</si>
  <si>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</si>
  <si>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</si>
  <si>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</si>
  <si>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</si>
  <si>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</si>
  <si>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</si>
  <si>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</si>
  <si>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</si>
  <si>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</si>
  <si>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</si>
  <si>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</si>
  <si>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</si>
  <si>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</si>
  <si>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</si>
  <si>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</si>
  <si>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</si>
  <si>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</si>
  <si>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</si>
  <si>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</si>
  <si>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</si>
  <si>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</si>
  <si>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</si>
  <si>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</si>
  <si>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</si>
  <si>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</si>
  <si>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</si>
  <si>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</si>
  <si>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</si>
  <si>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</si>
  <si>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</si>
  <si>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</si>
  <si>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</si>
  <si>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</si>
  <si>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</si>
  <si>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</si>
  <si>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</si>
  <si>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</si>
  <si>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</si>
  <si>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</si>
  <si>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</si>
  <si>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</si>
  <si>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</si>
  <si>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</si>
  <si>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</si>
  <si>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</si>
  <si>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</si>
  <si>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</si>
  <si>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</si>
  <si>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</si>
  <si>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</si>
  <si>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</si>
  <si>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</si>
  <si>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</si>
  <si>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</si>
  <si>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</si>
  <si>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</si>
  <si>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</si>
  <si>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</si>
  <si>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</si>
  <si>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</si>
  <si>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</si>
  <si>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</si>
  <si>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</si>
  <si>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</si>
  <si>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</si>
  <si>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</si>
  <si>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</si>
  <si>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</si>
  <si>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</si>
  <si>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</si>
  <si>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</si>
  <si>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</si>
  <si>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</si>
  <si>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</si>
  <si>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</si>
  <si>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</si>
  <si>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</si>
  <si>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</si>
  <si>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</si>
  <si>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</si>
  <si>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</si>
  <si>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</si>
  <si>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</si>
  <si>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</si>
  <si>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</si>
  <si>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</si>
  <si>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</si>
  <si>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</si>
  <si>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</si>
  <si>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</si>
  <si>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</si>
  <si>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</si>
  <si>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</si>
  <si>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</si>
  <si>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</si>
  <si>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</si>
  <si>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</si>
  <si>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</si>
  <si>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</si>
  <si>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</si>
  <si>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</si>
  <si>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</si>
  <si>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</si>
  <si>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</si>
  <si>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</si>
  <si>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</si>
  <si>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</si>
  <si>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</si>
  <si>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</si>
  <si>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</si>
  <si>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</si>
  <si>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</si>
  <si>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</si>
  <si>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</si>
  <si>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</si>
  <si>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</si>
  <si>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</si>
  <si>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</si>
  <si>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</si>
  <si>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</si>
  <si>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</si>
  <si>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</si>
  <si>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</si>
  <si>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</si>
  <si>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</si>
  <si>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</si>
  <si>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</si>
  <si>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</si>
  <si>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</si>
  <si>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</si>
  <si>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</si>
  <si>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</si>
  <si>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</si>
  <si>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</si>
  <si>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</si>
  <si>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</si>
  <si>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</si>
  <si>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</si>
  <si>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</si>
  <si>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</si>
  <si>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</si>
  <si>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</si>
  <si>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</si>
  <si>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</si>
  <si>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</si>
  <si>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</si>
  <si>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</si>
  <si>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</si>
  <si>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</si>
  <si>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</si>
  <si>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</si>
  <si>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</si>
  <si>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</si>
  <si>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</si>
  <si>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</si>
  <si>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</si>
  <si>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</si>
  <si>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</si>
  <si>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</si>
  <si>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</si>
  <si>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</si>
  <si>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</si>
  <si>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</si>
  <si>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</si>
  <si>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</si>
  <si>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</si>
  <si>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</si>
  <si>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</si>
  <si>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</si>
  <si>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</si>
  <si>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</si>
  <si>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</si>
  <si>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</si>
  <si>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</si>
  <si>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</si>
  <si>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</si>
  <si>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</si>
  <si>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</si>
  <si>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</si>
  <si>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</si>
  <si>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</si>
  <si>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</si>
  <si>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</si>
  <si>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</si>
  <si>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</si>
  <si>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</si>
  <si>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</si>
  <si>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</si>
  <si>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</si>
  <si>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</si>
  <si>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</si>
  <si>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</si>
  <si>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</si>
  <si>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</si>
  <si>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</si>
  <si>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</si>
  <si>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</si>
  <si>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</si>
  <si>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</si>
  <si>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</si>
  <si>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</si>
  <si>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</si>
  <si>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</si>
  <si>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</si>
  <si>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</si>
  <si>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</si>
  <si>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</si>
  <si>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</si>
  <si>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</si>
  <si>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</si>
  <si>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</si>
  <si>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</si>
  <si>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</si>
  <si>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</si>
  <si>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</si>
  <si>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</si>
  <si>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</si>
  <si>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</si>
  <si>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</si>
  <si>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</si>
  <si>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</si>
  <si>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</si>
  <si>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</si>
  <si>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</si>
  <si>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</si>
  <si>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</si>
  <si>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</si>
  <si>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</si>
  <si>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</si>
  <si>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</si>
  <si>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</si>
  <si>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</si>
  <si>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</si>
  <si>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</si>
  <si>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</si>
  <si>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</si>
  <si>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</si>
  <si>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</si>
  <si>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</si>
  <si>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</si>
  <si>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</si>
  <si>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</si>
  <si>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</si>
  <si>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</si>
  <si>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</si>
  <si>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</si>
  <si>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</si>
  <si>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</si>
  <si>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</si>
  <si>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</si>
  <si>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</si>
  <si>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</si>
  <si>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</si>
  <si>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</si>
  <si>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</si>
  <si>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</si>
  <si>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</si>
  <si>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</si>
  <si>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</si>
  <si>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</si>
  <si>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</si>
  <si>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</si>
  <si>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</si>
  <si>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</si>
  <si>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</si>
  <si>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</si>
  <si>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</si>
  <si>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</si>
  <si>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</si>
  <si>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</si>
  <si>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</si>
  <si>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</si>
  <si>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</si>
  <si>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</si>
  <si>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</si>
  <si>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</si>
  <si>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</si>
  <si>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</si>
  <si>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</si>
  <si>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</si>
  <si>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</si>
  <si>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</si>
  <si>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</si>
  <si>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</si>
  <si>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</si>
  <si>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</si>
  <si>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</si>
  <si>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</si>
  <si>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</si>
  <si>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</si>
  <si>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</si>
  <si>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</si>
  <si>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</si>
  <si>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</si>
  <si>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</si>
  <si>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</si>
  <si>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</si>
  <si>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</si>
  <si>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</si>
  <si>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</si>
  <si>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</si>
  <si>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</si>
  <si>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</si>
  <si>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</si>
  <si>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</si>
  <si>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</si>
  <si>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</si>
  <si>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</si>
  <si>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</si>
  <si>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</si>
  <si>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</si>
  <si>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</si>
  <si>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</si>
  <si>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</si>
  <si>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</si>
  <si>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</si>
  <si>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</si>
  <si>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</si>
  <si>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</si>
  <si>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</si>
  <si>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</si>
  <si>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</si>
  <si>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</si>
  <si>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</si>
  <si>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</si>
  <si>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</si>
  <si>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</si>
  <si>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</si>
  <si>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</si>
  <si>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</si>
  <si>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</si>
  <si>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</si>
  <si>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</si>
  <si>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</si>
  <si>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</si>
  <si>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</si>
  <si>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</si>
  <si>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</si>
  <si>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</si>
  <si>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</si>
  <si>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</si>
  <si>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</si>
  <si>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</si>
  <si>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</si>
  <si>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</si>
  <si>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</si>
  <si>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</si>
  <si>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</si>
  <si>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</si>
  <si>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</si>
  <si>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</si>
  <si>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</si>
  <si>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</si>
  <si>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</si>
  <si>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</si>
  <si>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</si>
  <si>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</si>
  <si>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</si>
  <si>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</si>
  <si>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</si>
  <si>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</si>
  <si>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</si>
  <si>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</si>
  <si>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</si>
  <si>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</si>
  <si>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</si>
  <si>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</si>
  <si>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</si>
  <si>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</si>
  <si>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</si>
  <si>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</si>
  <si>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</si>
  <si>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</si>
  <si>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</si>
  <si>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</si>
  <si>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</si>
  <si>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</si>
  <si>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</si>
  <si>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</si>
  <si>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</si>
  <si>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</si>
  <si>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</si>
  <si>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</si>
  <si>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</si>
  <si>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</si>
  <si>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</si>
  <si>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</si>
  <si>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</si>
  <si>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</si>
  <si>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</si>
  <si>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</si>
  <si>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</si>
  <si>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</si>
  <si>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</si>
  <si>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</si>
  <si>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</si>
  <si>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</si>
  <si>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</si>
  <si>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</si>
  <si>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</si>
  <si>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</si>
  <si>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</si>
  <si>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</si>
  <si>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</si>
  <si>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</si>
  <si>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</si>
  <si>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</si>
  <si>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</si>
  <si>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</si>
  <si>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</si>
  <si>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</si>
  <si>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</si>
  <si>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</si>
  <si>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</si>
  <si>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</si>
  <si>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</si>
  <si>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</si>
  <si>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</si>
  <si>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</si>
  <si>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</si>
  <si>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</si>
  <si>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</si>
  <si>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</si>
  <si>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</si>
  <si>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</si>
  <si>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</si>
  <si>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</si>
  <si>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</si>
  <si>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</si>
  <si>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</si>
  <si>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</si>
  <si>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</si>
  <si>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</si>
  <si>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</si>
  <si>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</si>
  <si>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</si>
  <si>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</si>
  <si>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</si>
  <si>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</si>
  <si>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</si>
  <si>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</si>
  <si>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</si>
  <si>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</si>
  <si>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</si>
  <si>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</si>
  <si>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</si>
  <si>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</si>
  <si>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</si>
  <si>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</si>
  <si>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</si>
  <si>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</si>
  <si>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</si>
  <si>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</si>
  <si>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</si>
  <si>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</si>
  <si>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</si>
  <si>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</si>
  <si>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</si>
  <si>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</si>
  <si>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</si>
  <si>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</si>
  <si>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</si>
  <si>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</si>
  <si>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</si>
  <si>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</si>
  <si>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</si>
  <si>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</si>
  <si>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</si>
  <si>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</si>
  <si>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</si>
  <si>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</si>
  <si>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</si>
  <si>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</si>
  <si>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</si>
  <si>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</si>
  <si>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</si>
  <si>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</si>
  <si>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</si>
  <si>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</si>
  <si>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</si>
  <si>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</si>
  <si>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</si>
  <si>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</si>
  <si>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</si>
  <si>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</si>
  <si>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</si>
  <si>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</si>
  <si>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</si>
  <si>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</si>
  <si>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</si>
  <si>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</si>
  <si>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</si>
  <si>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</si>
  <si>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</si>
  <si>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</si>
  <si>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</si>
  <si>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</si>
  <si>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</si>
  <si>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</si>
  <si>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</si>
  <si>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</si>
  <si>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</si>
  <si>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</si>
  <si>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</si>
  <si>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</si>
  <si>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</si>
  <si>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</si>
  <si>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</si>
  <si>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</si>
  <si>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</si>
  <si>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</si>
  <si>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</si>
  <si>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</si>
  <si>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</si>
  <si>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</si>
  <si>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</si>
  <si>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</si>
  <si>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</si>
  <si>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</si>
  <si>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</si>
  <si>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</si>
  <si>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</si>
  <si>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</si>
  <si>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</si>
  <si>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</si>
  <si>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</si>
  <si>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</si>
  <si>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</si>
  <si>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</si>
  <si>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</si>
  <si>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</si>
  <si>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</si>
  <si>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</si>
  <si>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</si>
  <si>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</si>
  <si>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</si>
  <si>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</si>
  <si>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</si>
  <si>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</si>
  <si>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</si>
  <si>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</si>
  <si>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</si>
  <si>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</si>
  <si>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</si>
  <si>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</si>
  <si>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</si>
  <si>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</si>
  <si>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</si>
  <si>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</si>
  <si>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</si>
  <si>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</si>
  <si>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</si>
  <si>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</si>
  <si>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</si>
  <si>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</si>
  <si>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</si>
  <si>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</si>
  <si>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</si>
  <si>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</si>
  <si>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</si>
  <si>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</si>
  <si>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</si>
  <si>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</si>
  <si>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</si>
  <si>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</si>
  <si>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</si>
  <si>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</si>
  <si>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</si>
  <si>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</si>
  <si>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</si>
  <si>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</si>
  <si>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</si>
  <si>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</si>
  <si>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</si>
  <si>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</si>
  <si>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</si>
  <si>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</si>
  <si>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</si>
  <si>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</si>
  <si>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</si>
  <si>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</si>
  <si>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</si>
  <si>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</si>
  <si>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</si>
  <si>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</si>
  <si>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</si>
  <si>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</si>
  <si>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</si>
  <si>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</si>
  <si>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</si>
  <si>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</si>
  <si>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</si>
  <si>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</si>
  <si>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</si>
  <si>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</si>
  <si>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</si>
  <si>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</si>
  <si>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</si>
  <si>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</si>
  <si>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</si>
  <si>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</si>
  <si>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</si>
  <si>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</si>
  <si>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</si>
  <si>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</si>
  <si>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</si>
  <si>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</si>
  <si>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</si>
  <si>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</si>
  <si>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</si>
  <si>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</si>
  <si>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</si>
  <si>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</si>
  <si>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</si>
  <si>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</si>
  <si>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</si>
  <si>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</si>
  <si>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</si>
  <si>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</si>
  <si>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</si>
  <si>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</si>
  <si>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</si>
  <si>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</si>
  <si>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</si>
  <si>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</si>
  <si>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</si>
  <si>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</si>
  <si>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</si>
  <si>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</si>
  <si>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</si>
  <si>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</si>
  <si>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</si>
  <si>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</si>
  <si>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</si>
  <si>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</si>
  <si>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</si>
  <si>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</si>
  <si>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</si>
  <si>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</si>
  <si>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</si>
  <si>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</si>
  <si>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</si>
  <si>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</si>
  <si>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</si>
  <si>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</si>
  <si>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</si>
  <si>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</si>
  <si>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</si>
  <si>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</si>
  <si>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</si>
  <si>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</si>
  <si>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</si>
  <si>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</si>
  <si>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</si>
  <si>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</si>
  <si>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</si>
  <si>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</si>
  <si>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</si>
  <si>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</si>
  <si>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</si>
  <si>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</si>
  <si>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</si>
  <si>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</si>
  <si>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</si>
  <si>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</si>
  <si>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</si>
  <si>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</si>
  <si>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</si>
  <si>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</si>
  <si>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</si>
  <si>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</si>
  <si>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</si>
  <si>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</si>
  <si>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</si>
  <si>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</si>
  <si>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</si>
  <si>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</si>
  <si>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</si>
  <si>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</si>
  <si>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</si>
  <si>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</si>
  <si>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</si>
  <si>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</si>
  <si>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</si>
  <si>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</si>
  <si>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</si>
  <si>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</si>
  <si>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</si>
  <si>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</si>
  <si>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</si>
  <si>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</si>
  <si>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</si>
  <si>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</si>
  <si>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</si>
  <si>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</si>
  <si>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</si>
  <si>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</si>
  <si>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</si>
  <si>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</si>
  <si>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</si>
  <si>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</si>
  <si>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</si>
  <si>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</si>
  <si>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</si>
  <si>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</si>
  <si>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</si>
  <si>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</si>
  <si>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</si>
  <si>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</si>
  <si>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</si>
  <si>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</si>
  <si>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</si>
  <si>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</si>
  <si>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</si>
  <si>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</si>
  <si>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</si>
  <si>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</si>
  <si>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</si>
  <si>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</si>
  <si>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</si>
  <si>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</si>
  <si>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</si>
  <si>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</si>
  <si>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</si>
  <si>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</si>
  <si>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</si>
  <si>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</si>
  <si>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</si>
  <si>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</si>
  <si>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</si>
  <si>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</si>
  <si>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</si>
  <si>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</si>
  <si>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</si>
  <si>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</si>
  <si>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</si>
  <si>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</si>
  <si>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</si>
  <si>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</si>
  <si>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</si>
  <si>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</si>
  <si>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</si>
  <si>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</si>
  <si>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</si>
  <si>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</si>
  <si>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</si>
  <si>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</si>
  <si>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</si>
  <si>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</si>
  <si>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</si>
  <si>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</si>
  <si>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</si>
  <si>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</si>
  <si>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</si>
  <si>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</si>
  <si>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</si>
  <si>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</si>
  <si>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</si>
  <si>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</si>
  <si>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</si>
  <si>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</si>
  <si>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</si>
  <si>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</si>
  <si>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</si>
  <si>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</si>
  <si>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</si>
  <si>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</si>
  <si>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</si>
  <si>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</si>
  <si>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</si>
  <si>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</si>
  <si>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</si>
  <si>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</si>
  <si>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</si>
  <si>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</si>
  <si>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</si>
  <si>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</si>
  <si>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</si>
  <si>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</si>
  <si>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</si>
  <si>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</si>
  <si>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</si>
  <si>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</si>
  <si>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</si>
  <si>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</si>
  <si>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</si>
  <si>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</si>
  <si>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</si>
  <si>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</si>
  <si>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</si>
  <si>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</si>
  <si>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</si>
  <si>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</si>
  <si>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</si>
  <si>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</si>
  <si>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</si>
  <si>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</si>
  <si>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</si>
  <si>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</si>
  <si>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</si>
  <si>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</si>
  <si>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</si>
  <si>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</si>
  <si>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</si>
  <si>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</si>
  <si>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</si>
  <si>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</si>
  <si>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</si>
  <si>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</si>
  <si>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</si>
  <si>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</si>
  <si>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</si>
  <si>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</si>
  <si>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</si>
  <si>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</si>
  <si>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</si>
  <si>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</si>
  <si>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</si>
  <si>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</si>
  <si>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</si>
  <si>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</si>
  <si>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</si>
  <si>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</si>
  <si>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</si>
  <si>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</si>
  <si>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</si>
  <si>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</si>
  <si>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</si>
  <si>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</si>
  <si>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</si>
  <si>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</si>
  <si>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</si>
  <si>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</si>
  <si>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</si>
  <si>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</si>
  <si>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</si>
  <si>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</si>
  <si>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</si>
  <si>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</si>
  <si>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</si>
  <si>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</si>
  <si>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</si>
  <si>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</si>
  <si>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</si>
  <si>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</si>
  <si>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</si>
  <si>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</si>
  <si>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</si>
  <si>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</si>
  <si>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</si>
  <si>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</si>
  <si>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</si>
  <si>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</si>
  <si>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</si>
  <si>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</si>
  <si>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</si>
  <si>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</si>
  <si>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</si>
  <si>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</si>
  <si>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</si>
  <si>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</si>
  <si>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</si>
  <si>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</si>
  <si>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</si>
  <si>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</si>
  <si>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</si>
  <si>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</si>
  <si>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</si>
  <si>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</si>
  <si>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</si>
  <si>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</si>
  <si>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</si>
  <si>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</si>
  <si>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</si>
  <si>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</si>
  <si>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</si>
  <si>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</si>
  <si>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</si>
  <si>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</si>
  <si>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</si>
  <si>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</si>
  <si>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</si>
  <si>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</si>
  <si>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</si>
  <si>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</si>
  <si>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</si>
  <si>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</si>
  <si>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</si>
  <si>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</si>
  <si>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</si>
  <si>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</si>
  <si>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</si>
  <si>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</si>
  <si>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</si>
  <si>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</si>
  <si>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</si>
  <si>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</si>
  <si>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</si>
  <si>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</si>
  <si>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</si>
  <si>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</si>
  <si>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</si>
  <si>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</si>
  <si>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</si>
  <si>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</si>
  <si>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</si>
  <si>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</si>
  <si>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</si>
  <si>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</si>
  <si>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</si>
  <si>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</si>
  <si>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</si>
  <si>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</si>
  <si>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</si>
  <si>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</si>
  <si>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</si>
  <si>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</si>
  <si>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</si>
  <si>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</si>
  <si>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</si>
  <si>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</si>
  <si>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</si>
  <si>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</si>
  <si>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</si>
  <si>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</si>
  <si>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</si>
  <si>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</si>
  <si>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</si>
  <si>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</si>
  <si>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</si>
  <si>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</si>
  <si>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</si>
  <si>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</si>
  <si>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</si>
  <si>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</si>
  <si>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</si>
  <si>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</si>
  <si>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</si>
  <si>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</si>
  <si>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</si>
  <si>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</si>
  <si>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</si>
  <si>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</si>
  <si>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</si>
  <si>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</si>
  <si>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</si>
  <si>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</si>
  <si>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</si>
  <si>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</si>
  <si>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</si>
  <si>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</si>
  <si>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</si>
  <si>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</si>
  <si>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</si>
  <si>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</si>
  <si>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</si>
  <si>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</si>
  <si>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</si>
  <si>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</si>
  <si>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</si>
  <si>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</si>
  <si>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</si>
  <si>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</si>
  <si>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</si>
  <si>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</si>
  <si>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</si>
  <si>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</si>
  <si>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</si>
  <si>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</si>
  <si>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</si>
  <si>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</si>
  <si>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</si>
  <si>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</si>
  <si>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</si>
  <si>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</si>
  <si>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</si>
  <si>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</si>
  <si>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</si>
  <si>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</si>
  <si>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</si>
  <si>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</si>
  <si>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</si>
  <si>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</si>
  <si>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</si>
  <si>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</si>
  <si>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</si>
  <si>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</si>
  <si>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</si>
  <si>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</si>
  <si>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</si>
  <si>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</si>
  <si>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</si>
  <si>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</si>
  <si>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</si>
  <si>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</si>
  <si>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</si>
  <si>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</si>
  <si>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</si>
  <si>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</si>
  <si>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</si>
  <si>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</si>
  <si>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</si>
  <si>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</si>
  <si>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</si>
  <si>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</si>
  <si>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</si>
  <si>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</si>
  <si>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</si>
  <si>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</si>
  <si>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</si>
  <si>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</si>
  <si>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</si>
  <si>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</si>
  <si>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</si>
  <si>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</si>
  <si>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</si>
  <si>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</si>
  <si>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</si>
  <si>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</si>
  <si>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</si>
  <si>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</si>
  <si>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</si>
  <si>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</si>
  <si>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</si>
  <si>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</si>
  <si>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</si>
  <si>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</si>
  <si>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</si>
  <si>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</si>
  <si>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</si>
  <si>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</si>
  <si>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</si>
  <si>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</si>
  <si>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</si>
  <si>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</si>
  <si>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</si>
  <si>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</si>
  <si>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</si>
  <si>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</si>
  <si>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</si>
  <si>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</si>
  <si>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</si>
  <si>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</si>
  <si>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</si>
  <si>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</si>
  <si>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</si>
  <si>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</si>
  <si>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</si>
  <si>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</si>
  <si>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</si>
  <si>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</si>
  <si>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</si>
  <si>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</si>
  <si>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</si>
  <si>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</si>
  <si>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</si>
  <si>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</si>
  <si>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</si>
  <si>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</si>
  <si>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</si>
  <si>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</si>
  <si>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</si>
  <si>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</si>
  <si>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</si>
  <si>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</si>
  <si>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</si>
  <si>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</si>
  <si>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</si>
  <si>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</si>
  <si>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</si>
  <si>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</si>
  <si>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</si>
  <si>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</si>
  <si>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</si>
  <si>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</si>
  <si>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</si>
  <si>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</si>
  <si>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</si>
  <si>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</si>
  <si>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</si>
  <si>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</si>
  <si>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</si>
  <si>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</si>
  <si>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</si>
  <si>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</si>
  <si>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</si>
  <si>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</si>
  <si>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</si>
  <si>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</si>
  <si>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</si>
  <si>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</si>
  <si>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</si>
  <si>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</si>
  <si>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</si>
  <si>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</si>
  <si>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</si>
  <si>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</si>
  <si>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</si>
  <si>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</si>
  <si>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</si>
  <si>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</si>
  <si>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</si>
  <si>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</si>
  <si>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</si>
  <si>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</si>
  <si>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</si>
  <si>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</si>
  <si>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</si>
  <si>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</si>
  <si>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</si>
  <si>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</si>
  <si>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</si>
  <si>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</si>
  <si>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</si>
  <si>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</si>
  <si>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</si>
  <si>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</si>
  <si>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</si>
  <si>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</si>
  <si>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</si>
  <si>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</si>
  <si>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</si>
  <si>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</si>
  <si>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</si>
  <si>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</si>
  <si>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</si>
  <si>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</si>
  <si>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</si>
  <si>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</si>
  <si>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</si>
  <si>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</si>
  <si>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</si>
  <si>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</si>
  <si>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</si>
  <si>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</si>
  <si>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</si>
  <si>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</si>
  <si>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</si>
  <si>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</si>
  <si>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</si>
  <si>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</si>
  <si>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</si>
  <si>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</si>
  <si>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</si>
  <si>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</si>
  <si>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</si>
  <si>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</si>
  <si>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</si>
  <si>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</si>
  <si>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</si>
  <si>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</si>
  <si>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</si>
  <si>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</si>
  <si>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</si>
  <si>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</si>
  <si>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</si>
  <si>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</si>
  <si>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</si>
  <si>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</si>
  <si>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</si>
  <si>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</si>
  <si>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</si>
  <si>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</si>
  <si>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</si>
  <si>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</si>
  <si>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</si>
  <si>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</si>
  <si>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</si>
  <si>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</si>
  <si>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</si>
  <si>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</si>
  <si>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</si>
  <si>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</si>
  <si>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</si>
  <si>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</si>
  <si>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</si>
  <si>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</si>
  <si>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</si>
  <si>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</si>
  <si>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</si>
  <si>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</si>
  <si>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</si>
  <si>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</si>
  <si>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</si>
  <si>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</si>
  <si>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</si>
  <si>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</si>
  <si>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</si>
  <si>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</si>
  <si>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</si>
  <si>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</si>
  <si>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</si>
  <si>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</si>
  <si>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</si>
  <si>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</si>
  <si>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</si>
  <si>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</si>
  <si>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</si>
  <si>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</si>
  <si>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</si>
  <si>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</si>
  <si>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</si>
  <si>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</si>
  <si>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</si>
  <si>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</si>
  <si>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</si>
  <si>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</si>
  <si>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</si>
  <si>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</si>
  <si>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</si>
  <si>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</si>
  <si>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</si>
  <si>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</si>
  <si>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</si>
  <si>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</si>
  <si>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</si>
  <si>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</si>
  <si>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</si>
  <si>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</si>
  <si>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</si>
  <si>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</si>
  <si>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</si>
  <si>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</si>
  <si>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</si>
  <si>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</si>
  <si>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</si>
  <si>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</si>
  <si>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</si>
  <si>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</si>
  <si>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</si>
  <si>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</si>
  <si>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</si>
  <si>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</si>
  <si>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</si>
  <si>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</si>
  <si>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</si>
  <si>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</si>
  <si>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</si>
  <si>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</si>
  <si>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</si>
  <si>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</si>
  <si>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</si>
  <si>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</si>
  <si>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</si>
  <si>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</si>
  <si>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</si>
  <si>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</si>
  <si>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</si>
  <si>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</si>
  <si>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</si>
  <si>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</si>
  <si>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</si>
  <si>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</si>
  <si>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</si>
  <si>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</si>
  <si>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</si>
  <si>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</si>
  <si>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</si>
  <si>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</si>
  <si>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</si>
  <si>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</si>
  <si>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</si>
  <si>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</si>
  <si>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</si>
  <si>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</si>
  <si>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</si>
  <si>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</si>
  <si>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</si>
  <si>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</si>
  <si>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</si>
  <si>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</si>
  <si>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</si>
  <si>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</si>
  <si>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</si>
  <si>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</si>
  <si>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</si>
  <si>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</si>
  <si>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</si>
  <si>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</si>
  <si>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</si>
  <si>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</si>
  <si>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</si>
  <si>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</si>
  <si>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</si>
  <si>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</si>
  <si>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</si>
  <si>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</si>
  <si>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</si>
  <si>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</si>
  <si>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</si>
  <si>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</si>
  <si>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</si>
  <si>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</si>
  <si>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</si>
  <si>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</si>
  <si>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</si>
  <si>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</si>
  <si>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</si>
  <si>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</si>
  <si>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</si>
  <si>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</si>
  <si>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</si>
  <si>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</si>
  <si>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</si>
  <si>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</si>
  <si>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</si>
  <si>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</si>
  <si>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</si>
  <si>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</si>
  <si>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</si>
  <si>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</si>
  <si>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</si>
  <si>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</si>
  <si>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</si>
  <si>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</si>
  <si>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</si>
  <si>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</si>
  <si>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</si>
  <si>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</si>
  <si>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</si>
  <si>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</si>
  <si>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</si>
  <si>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</si>
  <si>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</si>
  <si>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</si>
  <si>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</si>
  <si>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</si>
  <si>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</si>
  <si>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</si>
  <si>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</si>
  <si>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</si>
  <si>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</si>
  <si>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</si>
  <si>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</si>
  <si>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</si>
  <si>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</si>
  <si>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</si>
  <si>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</si>
  <si>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</si>
  <si>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</si>
  <si>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</si>
  <si>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</si>
  <si>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</si>
  <si>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</si>
  <si>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</si>
  <si>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</si>
  <si>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</si>
  <si>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</si>
  <si>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</si>
  <si>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</si>
  <si>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</si>
  <si>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</si>
  <si>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</si>
  <si>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</si>
  <si>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</si>
  <si>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</si>
  <si>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</si>
  <si>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</si>
  <si>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</si>
  <si>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</si>
  <si>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</si>
  <si>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</si>
  <si>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</si>
  <si>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</si>
  <si>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</si>
  <si>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</si>
  <si>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</si>
  <si>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</si>
  <si>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</si>
  <si>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</si>
  <si>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</si>
  <si>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</si>
  <si>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</si>
  <si>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</si>
  <si>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</si>
  <si>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</si>
  <si>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</si>
  <si>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</si>
  <si>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</si>
  <si>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</si>
  <si>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</si>
  <si>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</si>
  <si>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</si>
  <si>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</si>
  <si>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</si>
  <si>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</si>
  <si>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</si>
  <si>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</si>
  <si>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</si>
  <si>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</si>
  <si>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</si>
  <si>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</si>
  <si>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</si>
  <si>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</si>
  <si>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</si>
  <si>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</si>
  <si>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</si>
  <si>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</si>
  <si>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</si>
  <si>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</si>
  <si>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</si>
  <si>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</si>
  <si>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</si>
  <si>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</si>
  <si>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</si>
  <si>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</si>
  <si>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</si>
  <si>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</si>
  <si>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</si>
  <si>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</si>
  <si>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</si>
  <si>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</si>
  <si>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</si>
  <si>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</si>
  <si>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</si>
  <si>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</si>
  <si>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</si>
  <si>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</si>
  <si>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</si>
  <si>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</si>
  <si>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</si>
  <si>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</si>
  <si>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</si>
  <si>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</si>
  <si>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</si>
  <si>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</si>
  <si>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</si>
  <si>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</si>
  <si>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</si>
  <si>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</si>
  <si>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</si>
  <si>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</si>
  <si>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</si>
  <si>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</si>
  <si>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</si>
  <si>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</si>
  <si>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</si>
  <si>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</si>
  <si>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</si>
  <si>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</si>
  <si>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</si>
  <si>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</si>
  <si>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</si>
  <si>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</si>
  <si>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</si>
  <si>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</si>
  <si>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</si>
  <si>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</si>
  <si>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</si>
  <si>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</si>
  <si>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</si>
  <si>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</si>
  <si>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</si>
  <si>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</si>
  <si>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</si>
  <si>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</si>
  <si>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</si>
  <si>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</si>
  <si>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</si>
  <si>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</si>
  <si>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</si>
  <si>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</si>
  <si>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</si>
  <si>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</si>
  <si>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</si>
  <si>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</si>
  <si>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</si>
  <si>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</si>
  <si>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</si>
  <si>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</si>
  <si>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</si>
  <si>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</si>
  <si>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</si>
  <si>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</si>
  <si>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</si>
  <si>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</si>
  <si>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</si>
  <si>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</si>
  <si>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</si>
  <si>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</si>
  <si>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</si>
  <si>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</si>
  <si>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</si>
  <si>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</si>
  <si>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</si>
  <si>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</si>
  <si>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</si>
  <si>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</si>
  <si>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</si>
  <si>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</si>
  <si>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</si>
  <si>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</si>
  <si>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</si>
  <si>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</si>
  <si>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</si>
  <si>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</si>
  <si>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</si>
  <si>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</si>
  <si>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</si>
  <si>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</si>
  <si>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</si>
  <si>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</si>
  <si>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</si>
  <si>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</si>
  <si>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</si>
  <si>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</si>
  <si>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</si>
  <si>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</si>
  <si>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</si>
  <si>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</si>
  <si>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</si>
  <si>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</si>
  <si>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</si>
  <si>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</si>
  <si>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</si>
  <si>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</si>
  <si>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</si>
  <si>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</si>
  <si>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</si>
  <si>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</si>
  <si>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</si>
  <si>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</si>
  <si>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</si>
  <si>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</si>
  <si>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</si>
  <si>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</si>
  <si>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</si>
  <si>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</si>
  <si>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</si>
  <si>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</si>
  <si>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</si>
  <si>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</si>
  <si>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</si>
  <si>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</si>
  <si>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</si>
  <si>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</si>
  <si>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</si>
  <si>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</si>
  <si>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</si>
  <si>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</si>
  <si>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</si>
  <si>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</si>
  <si>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</si>
  <si>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</si>
  <si>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</si>
  <si>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</si>
  <si>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</si>
  <si>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</si>
  <si>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</si>
  <si>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</si>
  <si>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</si>
  <si>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</si>
  <si>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</si>
  <si>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</si>
  <si>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</si>
  <si>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</si>
  <si>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</si>
  <si>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</si>
  <si>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</si>
  <si>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</si>
  <si>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</si>
  <si>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</si>
  <si>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</si>
  <si>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</si>
  <si>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</si>
  <si>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</si>
  <si>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</si>
  <si>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</si>
  <si>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</si>
  <si>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</si>
  <si>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</si>
  <si>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</si>
  <si>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</si>
  <si>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</si>
  <si>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</si>
  <si>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</si>
  <si>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</si>
  <si>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</si>
  <si>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</si>
  <si>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</si>
  <si>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</si>
  <si>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</si>
  <si>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</si>
  <si>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</si>
  <si>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</si>
  <si>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</si>
  <si>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</si>
  <si>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</si>
  <si>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</si>
  <si>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</si>
  <si>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</si>
  <si>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</si>
  <si>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</si>
  <si>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</si>
  <si>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</si>
  <si>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</si>
  <si>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</si>
  <si>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</si>
  <si>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</si>
  <si>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</si>
  <si>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</si>
  <si>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</si>
  <si>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</si>
  <si>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</si>
  <si>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</si>
  <si>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</si>
  <si>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</si>
  <si>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</si>
  <si>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</si>
  <si>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</si>
  <si>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</si>
  <si>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</si>
  <si>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</si>
  <si>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</si>
  <si>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</si>
  <si>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</si>
  <si>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</si>
  <si>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</si>
  <si>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</si>
  <si>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</si>
  <si>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</si>
  <si>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</si>
  <si>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</si>
  <si>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</si>
  <si>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</si>
  <si>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</si>
  <si>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</si>
  <si>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</si>
  <si>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</si>
  <si>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</si>
  <si>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</si>
  <si>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</si>
  <si>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</si>
  <si>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</si>
  <si>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</si>
  <si>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</si>
  <si>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</si>
  <si>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</si>
  <si>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</si>
  <si>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</si>
  <si>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</si>
  <si>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</si>
  <si>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</si>
  <si>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</si>
  <si>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</si>
  <si>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</si>
  <si>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</si>
  <si>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</si>
  <si>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</si>
  <si>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</si>
  <si>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</si>
  <si>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</si>
  <si>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</si>
  <si>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</si>
  <si>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</si>
  <si>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</si>
  <si>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</si>
  <si>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</si>
  <si>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</si>
  <si>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</si>
  <si>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</si>
  <si>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</si>
  <si>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</si>
  <si>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</si>
  <si>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</si>
  <si>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</si>
  <si>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</si>
  <si>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</si>
  <si>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</si>
  <si>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</si>
  <si>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</si>
  <si>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</si>
  <si>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</si>
  <si>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</si>
  <si>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</si>
  <si>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</si>
  <si>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</si>
  <si>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</si>
  <si>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</si>
  <si>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</si>
  <si>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</si>
  <si>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</si>
  <si>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</si>
  <si>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</si>
  <si>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</si>
  <si>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</si>
  <si>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</si>
  <si>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</si>
  <si>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</si>
  <si>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</si>
  <si>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</si>
  <si>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</si>
  <si>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</si>
  <si>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</si>
  <si>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</si>
  <si>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</si>
  <si>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</si>
  <si>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</si>
  <si>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</si>
  <si>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</si>
  <si>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</si>
  <si>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</si>
  <si>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</si>
  <si>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</si>
  <si>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</si>
  <si>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</si>
  <si>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</si>
  <si>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</si>
  <si>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</si>
  <si>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</si>
  <si>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</si>
  <si>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</si>
  <si>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</si>
  <si>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</si>
  <si>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</si>
  <si>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</si>
  <si>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</si>
  <si>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</si>
  <si>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</si>
  <si>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</si>
  <si>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</si>
  <si>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</si>
  <si>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</si>
  <si>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</si>
  <si>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</si>
  <si>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</si>
  <si>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</si>
  <si>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</si>
  <si>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</si>
  <si>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</si>
  <si>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</si>
  <si>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</si>
  <si>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</si>
  <si>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</si>
  <si>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</si>
  <si>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</si>
  <si>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</si>
  <si>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</si>
  <si>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</si>
  <si>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</si>
  <si>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</si>
  <si>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</si>
  <si>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</si>
  <si>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</si>
  <si>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</si>
  <si>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</si>
  <si>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</si>
  <si>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</si>
  <si>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</si>
  <si>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</si>
  <si>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</si>
  <si>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</si>
  <si>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</si>
  <si>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</si>
  <si>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</si>
  <si>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</si>
  <si>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</si>
  <si>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</si>
  <si>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</si>
  <si>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</si>
  <si>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</si>
  <si>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</si>
  <si>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</si>
  <si>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</si>
  <si>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</si>
  <si>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</si>
  <si>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</si>
  <si>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</si>
  <si>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</si>
  <si>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</si>
  <si>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</si>
  <si>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</si>
  <si>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</si>
  <si>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</si>
  <si>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</si>
  <si>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</si>
  <si>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</si>
  <si>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</si>
  <si>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</si>
  <si>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</si>
  <si>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</si>
  <si>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</si>
  <si>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</si>
  <si>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</si>
  <si>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</si>
  <si>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</si>
  <si>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</si>
  <si>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</si>
  <si>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</si>
  <si>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</si>
  <si>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</si>
  <si>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</si>
  <si>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</si>
  <si>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</si>
  <si>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</si>
  <si>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</si>
  <si>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</si>
  <si>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</si>
  <si>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</si>
  <si>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</si>
  <si>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</si>
  <si>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</si>
  <si>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</si>
  <si>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</si>
  <si>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</si>
  <si>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</si>
  <si>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</si>
  <si>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</si>
  <si>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</si>
  <si>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</si>
  <si>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</si>
  <si>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</si>
  <si>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</si>
  <si>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</si>
  <si>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</si>
  <si>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</si>
  <si>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</si>
  <si>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</si>
  <si>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</si>
  <si>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</si>
  <si>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</si>
  <si>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</si>
  <si>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</si>
  <si>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</si>
  <si>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</si>
  <si>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</si>
  <si>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</si>
  <si>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</si>
  <si>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</si>
  <si>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</si>
  <si>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</si>
  <si>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</si>
  <si>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</si>
  <si>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</si>
  <si>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</si>
  <si>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</si>
  <si>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</si>
  <si>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</si>
  <si>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</si>
  <si>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</si>
  <si>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</si>
  <si>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</si>
  <si>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</si>
  <si>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</si>
  <si>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</si>
  <si>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</si>
  <si>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</si>
  <si>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</si>
  <si>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</si>
  <si>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</si>
  <si>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</si>
  <si>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</si>
  <si>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</si>
  <si>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</si>
  <si>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</si>
  <si>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</si>
  <si>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</si>
  <si>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</si>
  <si>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</si>
  <si>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</si>
  <si>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</si>
  <si>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</si>
  <si>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</si>
  <si>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</si>
  <si>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</si>
  <si>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</si>
  <si>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</si>
  <si>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</si>
  <si>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</si>
  <si>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</si>
  <si>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</si>
  <si>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</si>
  <si>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</si>
  <si>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</si>
  <si>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</si>
  <si>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</si>
  <si>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</si>
  <si>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</si>
  <si>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</si>
  <si>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</si>
  <si>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</si>
  <si>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</si>
  <si>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</si>
  <si>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</si>
  <si>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</si>
  <si>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</si>
  <si>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</si>
  <si>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</si>
  <si>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</si>
  <si>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</si>
  <si>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</si>
  <si>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</si>
  <si>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</si>
  <si>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</si>
  <si>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</si>
  <si>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</si>
  <si>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</si>
  <si>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</si>
  <si>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</si>
  <si>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</si>
  <si>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</si>
  <si>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</si>
  <si>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</si>
  <si>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</si>
  <si>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</si>
  <si>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</si>
  <si>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</si>
  <si>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</si>
  <si>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</si>
  <si>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</si>
  <si>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</si>
  <si>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</si>
  <si>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</si>
  <si>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</si>
  <si>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</si>
  <si>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</si>
  <si>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</si>
  <si>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</si>
  <si>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</si>
  <si>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</si>
  <si>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</si>
  <si>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</si>
  <si>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</si>
  <si>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</si>
  <si>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</si>
  <si>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</si>
  <si>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</si>
  <si>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</si>
  <si>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</si>
  <si>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</si>
  <si>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</si>
  <si>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</si>
  <si>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</si>
  <si>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</si>
  <si>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</si>
  <si>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</si>
  <si>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</si>
  <si>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</si>
  <si>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</si>
  <si>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</si>
  <si>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</si>
  <si>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</si>
  <si>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</si>
  <si>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</si>
  <si>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</si>
  <si>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</si>
  <si>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</si>
  <si>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</si>
  <si>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</si>
  <si>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</si>
  <si>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</si>
  <si>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</si>
  <si>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</si>
  <si>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</si>
  <si>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</si>
  <si>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</si>
  <si>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</si>
  <si>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</si>
  <si>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</si>
  <si>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</si>
  <si>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</si>
  <si>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</si>
  <si>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</si>
  <si>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</si>
  <si>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</si>
  <si>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</si>
  <si>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</si>
  <si>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</si>
  <si>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</si>
  <si>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</si>
  <si>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</si>
  <si>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</si>
  <si>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</si>
  <si>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</si>
  <si>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</si>
  <si>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</si>
  <si>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</si>
  <si>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</si>
  <si>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</si>
  <si>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</si>
  <si>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</si>
  <si>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</si>
  <si>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</si>
  <si>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</si>
  <si>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</si>
  <si>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</si>
  <si>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</si>
  <si>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</si>
  <si>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</si>
  <si>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</si>
  <si>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</si>
  <si>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</si>
  <si>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</si>
  <si>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</si>
  <si>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</si>
  <si>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</si>
  <si>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</si>
  <si>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</si>
  <si>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</si>
  <si>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</si>
  <si>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</si>
  <si>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</si>
  <si>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</si>
  <si>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</si>
  <si>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</si>
  <si>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</si>
  <si>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</si>
  <si>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</si>
  <si>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</si>
  <si>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</si>
  <si>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</si>
  <si>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</si>
  <si>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</si>
  <si>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</si>
  <si>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</si>
  <si>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</si>
  <si>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</si>
  <si>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</si>
  <si>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</si>
  <si>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</si>
  <si>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</si>
  <si>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</si>
  <si>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</si>
  <si>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</si>
  <si>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</si>
  <si>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</si>
  <si>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</si>
  <si>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</si>
  <si>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</si>
  <si>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</si>
  <si>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</si>
  <si>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</si>
  <si>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</si>
  <si>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</si>
  <si>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</si>
  <si>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</si>
  <si>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</si>
  <si>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</si>
  <si>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</si>
  <si>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</si>
  <si>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</si>
  <si>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</si>
  <si>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</si>
  <si>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</si>
  <si>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</si>
  <si>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</si>
  <si>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</si>
  <si>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</si>
  <si>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</si>
  <si>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</si>
  <si>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</si>
  <si>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</si>
  <si>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</si>
  <si>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</si>
  <si>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</si>
  <si>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</si>
  <si>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</si>
  <si>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</si>
  <si>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</si>
  <si>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</si>
  <si>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</si>
  <si>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</si>
  <si>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</si>
  <si>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</si>
  <si>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</si>
  <si>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</si>
  <si>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</si>
  <si>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</si>
  <si>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</si>
  <si>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</si>
  <si>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</si>
  <si>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</si>
  <si>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</si>
  <si>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</si>
  <si>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</si>
  <si>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</si>
  <si>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</si>
  <si>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</si>
  <si>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</si>
  <si>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</si>
  <si>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</si>
  <si>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</si>
  <si>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</si>
  <si>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</si>
  <si>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</si>
  <si>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</si>
  <si>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</si>
  <si>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</si>
  <si>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</si>
  <si>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</si>
  <si>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</si>
  <si>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</si>
  <si>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</si>
  <si>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</si>
  <si>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</si>
  <si>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</si>
  <si>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</si>
  <si>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</si>
  <si>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</si>
  <si>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</si>
  <si>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</si>
  <si>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</si>
  <si>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</si>
  <si>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</si>
  <si>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</si>
  <si>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</si>
  <si>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</si>
  <si>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</si>
  <si>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</si>
  <si>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</si>
  <si>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</si>
  <si>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</si>
  <si>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</si>
  <si>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</si>
  <si>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</si>
  <si>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</si>
  <si>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</si>
  <si>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</si>
  <si>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</si>
  <si>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</si>
  <si>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</si>
  <si>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</si>
  <si>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</si>
  <si>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</si>
  <si>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</si>
  <si>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</si>
  <si>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</si>
  <si>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</si>
  <si>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</si>
  <si>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</si>
  <si>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</si>
  <si>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</si>
  <si>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</si>
  <si>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</si>
  <si>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</si>
  <si>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</si>
  <si>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</si>
  <si>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</si>
  <si>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</si>
  <si>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</si>
  <si>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</si>
  <si>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</si>
  <si>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</si>
  <si>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</si>
  <si>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</si>
  <si>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</si>
  <si>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</si>
  <si>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</si>
  <si>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</si>
  <si>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</si>
  <si>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</si>
  <si>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</si>
  <si>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</si>
  <si>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</si>
  <si>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</si>
  <si>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</si>
  <si>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</si>
  <si>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</si>
  <si>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</si>
  <si>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</si>
  <si>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</si>
  <si>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</si>
  <si>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</si>
  <si>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</si>
  <si>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</si>
  <si>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</si>
  <si>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</si>
  <si>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</si>
  <si>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</si>
  <si>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</si>
  <si>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</si>
  <si>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</si>
  <si>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</si>
  <si>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</si>
  <si>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</si>
  <si>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</si>
  <si>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</si>
  <si>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</si>
  <si>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</si>
  <si>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</si>
  <si>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</si>
  <si>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</si>
  <si>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</si>
  <si>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</si>
  <si>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</si>
  <si>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</si>
  <si>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</si>
  <si>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</si>
  <si>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</si>
  <si>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</si>
  <si>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</si>
  <si>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</si>
  <si>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</si>
  <si>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</si>
  <si>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</si>
  <si>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</si>
  <si>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</si>
  <si>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</si>
  <si>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</si>
  <si>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</si>
  <si>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</si>
  <si>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</si>
  <si>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</si>
  <si>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</si>
  <si>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</si>
  <si>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</si>
  <si>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</si>
  <si>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</si>
  <si>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</si>
  <si>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</si>
  <si>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</si>
  <si>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</si>
  <si>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</si>
  <si>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</si>
  <si>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</si>
  <si>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</si>
  <si>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</si>
  <si>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</si>
  <si>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</si>
  <si>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</si>
  <si>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</si>
  <si>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</si>
  <si>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</si>
  <si>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</si>
  <si>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</si>
  <si>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</si>
  <si>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</si>
  <si>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</si>
  <si>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</si>
  <si>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</si>
  <si>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</si>
  <si>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</si>
  <si>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</si>
  <si>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</si>
  <si>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</si>
  <si>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</si>
  <si>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</si>
  <si>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</si>
  <si>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</si>
  <si>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</si>
  <si>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</si>
  <si>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</si>
  <si>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</si>
  <si>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</si>
  <si>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</si>
  <si>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</si>
  <si>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</si>
  <si>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</si>
  <si>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</si>
  <si>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</si>
  <si>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</si>
  <si>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</si>
  <si>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</si>
  <si>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</si>
  <si>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</si>
  <si>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</si>
  <si>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</si>
  <si>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</si>
  <si>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</si>
  <si>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</si>
  <si>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</si>
  <si>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</si>
  <si>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</si>
  <si>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</si>
  <si>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</si>
  <si>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</si>
  <si>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</si>
  <si>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</si>
  <si>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</si>
  <si>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</si>
  <si>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</si>
  <si>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</si>
  <si>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</si>
  <si>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</si>
  <si>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</si>
  <si>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</si>
  <si>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</si>
  <si>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</si>
  <si>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</si>
  <si>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</si>
  <si>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</si>
  <si>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</si>
  <si>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</si>
  <si>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</si>
  <si>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</si>
  <si>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</si>
  <si>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</si>
  <si>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</si>
  <si>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</si>
  <si>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</si>
  <si>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</si>
  <si>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</si>
  <si>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</si>
  <si>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</si>
  <si>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</si>
  <si>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</si>
  <si>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</si>
  <si>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</si>
  <si>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</si>
  <si>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</si>
  <si>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</si>
  <si>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</si>
  <si>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</si>
  <si>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</si>
  <si>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</si>
  <si>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</si>
  <si>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</si>
  <si>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</si>
  <si>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</si>
  <si>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</si>
  <si>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</si>
  <si>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</si>
  <si>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</si>
  <si>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</si>
  <si>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</si>
  <si>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</si>
  <si>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</si>
  <si>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</si>
  <si>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</si>
  <si>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</si>
  <si>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</si>
  <si>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</si>
  <si>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</si>
  <si>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</si>
  <si>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</si>
  <si>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</si>
  <si>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</si>
  <si>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</si>
  <si>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</si>
  <si>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</si>
  <si>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</si>
  <si>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</si>
  <si>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</si>
  <si>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</si>
  <si>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</si>
  <si>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</si>
  <si>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</si>
  <si>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</si>
  <si>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</si>
  <si>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</si>
  <si>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</si>
  <si>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</si>
  <si>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</si>
  <si>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</si>
  <si>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</si>
  <si>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</si>
  <si>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</si>
  <si>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</si>
  <si>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</si>
  <si>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</si>
  <si>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</si>
  <si>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</si>
  <si>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</si>
  <si>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</si>
  <si>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</si>
  <si>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</si>
  <si>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</si>
  <si>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</si>
  <si>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</si>
  <si>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</si>
  <si>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</si>
  <si>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</si>
  <si>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</si>
  <si>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</si>
  <si>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</si>
  <si>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</si>
  <si>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</si>
  <si>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</si>
  <si>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</si>
  <si>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</si>
  <si>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</si>
  <si>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</si>
  <si>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</si>
  <si>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</si>
  <si>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</si>
  <si>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</si>
  <si>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</si>
  <si>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</si>
  <si>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</si>
  <si>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</si>
  <si>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</si>
  <si>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</si>
  <si>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</si>
  <si>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</si>
  <si>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</si>
  <si>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</si>
  <si>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</si>
  <si>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</si>
  <si>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</si>
  <si>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</si>
  <si>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</si>
  <si>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</si>
  <si>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</si>
  <si>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</si>
  <si>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</si>
  <si>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</si>
  <si>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</si>
  <si>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</si>
  <si>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</si>
  <si>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</si>
  <si>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</si>
  <si>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</si>
  <si>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</si>
  <si>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</si>
  <si>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</si>
  <si>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</si>
  <si>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</si>
  <si>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</si>
  <si>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</si>
  <si>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</si>
  <si>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</si>
  <si>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</si>
  <si>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</si>
  <si>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</si>
  <si>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</si>
  <si>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</si>
  <si>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</si>
  <si>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</si>
  <si>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</si>
  <si>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</si>
  <si>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</si>
  <si>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</si>
  <si>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</si>
  <si>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</si>
  <si>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</si>
  <si>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</si>
  <si>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</si>
  <si>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</si>
  <si>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</si>
  <si>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</si>
  <si>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</si>
  <si>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</si>
  <si>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</si>
  <si>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</si>
  <si>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</si>
  <si>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</si>
  <si>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</si>
  <si>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</si>
  <si>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</si>
  <si>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</si>
  <si>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</si>
  <si>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</si>
  <si>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</si>
  <si>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</si>
  <si>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</si>
  <si>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</si>
  <si>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</si>
  <si>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</si>
  <si>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</si>
  <si>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</si>
  <si>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</si>
  <si>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</si>
  <si>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</si>
  <si>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</si>
  <si>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</si>
  <si>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</si>
  <si>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</si>
  <si>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</si>
  <si>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</si>
  <si>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</si>
  <si>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</si>
  <si>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</si>
  <si>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</si>
  <si>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</si>
  <si>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</si>
  <si>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</si>
  <si>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</si>
  <si>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</si>
  <si>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</si>
  <si>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</si>
  <si>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</si>
  <si>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</si>
  <si>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</si>
  <si>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</si>
  <si>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</si>
  <si>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</si>
  <si>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</si>
  <si>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</si>
  <si>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</si>
  <si>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</si>
  <si>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</si>
  <si>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</si>
  <si>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</si>
  <si>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</si>
  <si>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</si>
  <si>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</si>
  <si>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</si>
  <si>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</si>
  <si>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</si>
  <si>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</si>
  <si>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</si>
  <si>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</si>
  <si>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</si>
  <si>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</si>
  <si>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</si>
  <si>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</si>
  <si>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</si>
  <si>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</si>
  <si>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</si>
  <si>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</si>
  <si>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</si>
  <si>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</si>
  <si>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</si>
  <si>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</si>
  <si>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</si>
  <si>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</si>
  <si>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</si>
  <si>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</si>
  <si>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</si>
  <si>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</si>
  <si>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</si>
  <si>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</si>
  <si>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</si>
  <si>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</si>
  <si>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</si>
  <si>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</si>
  <si>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</si>
  <si>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</si>
  <si>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</si>
  <si>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</si>
  <si>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</si>
  <si>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</si>
  <si>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</si>
  <si>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</si>
  <si>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</si>
  <si>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</si>
  <si>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</si>
  <si>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</si>
  <si>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</si>
  <si>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</si>
  <si>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</si>
  <si>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</si>
  <si>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</si>
  <si>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</si>
  <si>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</si>
  <si>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</si>
  <si>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</si>
  <si>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</si>
  <si>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</si>
  <si>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</si>
  <si>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</si>
  <si>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</si>
  <si>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</si>
  <si>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</si>
  <si>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</si>
  <si>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</si>
  <si>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</si>
  <si>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</si>
  <si>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</si>
  <si>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</si>
  <si>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</si>
  <si>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</si>
  <si>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</si>
  <si>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</si>
  <si>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</si>
  <si>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</si>
  <si>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</si>
  <si>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</si>
  <si>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</si>
  <si>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</si>
  <si>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</si>
  <si>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</si>
  <si>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</si>
  <si>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</si>
  <si>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</si>
  <si>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</si>
  <si>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</si>
  <si>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</si>
  <si>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</si>
  <si>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</si>
  <si>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</si>
  <si>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</si>
  <si>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</si>
  <si>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</si>
  <si>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</si>
  <si>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</si>
  <si>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</si>
  <si>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</si>
  <si>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</si>
  <si>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</si>
  <si>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</si>
  <si>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</si>
  <si>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</si>
  <si>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</si>
  <si>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</si>
  <si>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</si>
  <si>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</si>
  <si>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</si>
  <si>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</si>
  <si>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</si>
  <si>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</si>
  <si>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</si>
  <si>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</si>
  <si>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</si>
  <si>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</si>
  <si>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</si>
  <si>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</si>
  <si>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</si>
  <si>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</si>
  <si>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</si>
  <si>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</si>
  <si>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</si>
  <si>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</si>
  <si>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</si>
  <si>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</si>
  <si>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</si>
  <si>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</si>
  <si>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</si>
  <si>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</si>
  <si>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</si>
  <si>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</si>
  <si>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</si>
  <si>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</si>
  <si>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</si>
  <si>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</si>
  <si>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</si>
  <si>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</si>
  <si>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</si>
  <si>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</si>
  <si>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</si>
  <si>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</si>
  <si>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</si>
  <si>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</si>
  <si>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</si>
  <si>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</si>
  <si>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</si>
  <si>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</si>
  <si>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</si>
  <si>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</si>
  <si>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</si>
  <si>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</si>
  <si>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</si>
  <si>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</si>
  <si>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</si>
  <si>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</si>
  <si>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</si>
  <si>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</si>
  <si>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</si>
  <si>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</si>
  <si>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</si>
  <si>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</si>
  <si>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</si>
  <si>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</si>
  <si>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</si>
  <si>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</si>
  <si>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</si>
  <si>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</si>
  <si>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</si>
  <si>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</si>
  <si>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</si>
  <si>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</si>
  <si>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</si>
  <si>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</si>
  <si>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</si>
  <si>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</si>
  <si>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</si>
  <si>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</si>
  <si>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</si>
  <si>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</si>
  <si>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</si>
  <si>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</si>
  <si>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</si>
  <si>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</si>
  <si>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</si>
  <si>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</si>
  <si>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</si>
  <si>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</si>
  <si>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</si>
  <si>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</si>
  <si>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</si>
  <si>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</si>
  <si>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</si>
  <si>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</si>
  <si>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</si>
  <si>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</si>
  <si>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</si>
  <si>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</si>
  <si>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</si>
  <si>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</si>
  <si>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</si>
  <si>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</si>
  <si>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</si>
  <si>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</si>
  <si>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</si>
  <si>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</si>
  <si>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</si>
  <si>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</si>
  <si>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</si>
  <si>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</si>
  <si>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</si>
  <si>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</si>
  <si>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</si>
  <si>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</si>
  <si>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</si>
  <si>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</si>
  <si>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</si>
  <si>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</si>
  <si>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</si>
  <si>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</si>
  <si>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</si>
  <si>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</si>
  <si>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</si>
  <si>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</si>
  <si>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</si>
  <si>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</si>
  <si>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</si>
  <si>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</si>
  <si>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</si>
  <si>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</si>
  <si>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</si>
  <si>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</si>
  <si>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</si>
  <si>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</si>
  <si>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</si>
  <si>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</si>
  <si>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</si>
  <si>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</si>
  <si>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</si>
  <si>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</si>
  <si>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</si>
  <si>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</si>
  <si>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</si>
  <si>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</si>
  <si>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</si>
  <si>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</si>
  <si>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</si>
  <si>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</si>
  <si>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</si>
  <si>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</si>
  <si>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</si>
  <si>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</si>
  <si>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</si>
  <si>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</si>
  <si>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</si>
  <si>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</si>
  <si>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</si>
  <si>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</si>
  <si>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</si>
  <si>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</si>
  <si>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</si>
  <si>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</si>
  <si>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</si>
  <si>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</si>
  <si>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</si>
  <si>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</si>
  <si>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</si>
  <si>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</si>
  <si>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</si>
  <si>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</si>
  <si>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</si>
  <si>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</si>
  <si>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</si>
  <si>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</si>
  <si>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</si>
  <si>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</si>
  <si>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</si>
  <si>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</si>
  <si>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</si>
  <si>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</si>
  <si>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</si>
  <si>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</si>
  <si>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</si>
  <si>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</si>
  <si>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</si>
  <si>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</si>
  <si>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</si>
  <si>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</si>
  <si>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</si>
  <si>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</si>
  <si>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</si>
  <si>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</si>
  <si>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</si>
  <si>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</si>
  <si>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</si>
  <si>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</si>
  <si>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</si>
  <si>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</si>
  <si>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</si>
  <si>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</si>
  <si>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</si>
  <si>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</si>
  <si>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</si>
  <si>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</si>
  <si>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</si>
  <si>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</si>
  <si>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</si>
  <si>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</si>
  <si>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</si>
  <si>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</si>
  <si>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</si>
  <si>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</si>
  <si>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</si>
  <si>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</si>
  <si>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</si>
  <si>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</si>
  <si>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</si>
  <si>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</si>
  <si>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</si>
  <si>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</si>
  <si>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</si>
  <si>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</si>
  <si>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</si>
  <si>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</si>
  <si>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</si>
  <si>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</si>
  <si>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</si>
  <si>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</si>
  <si>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</si>
  <si>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</si>
  <si>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</si>
  <si>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</si>
  <si>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</si>
  <si>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</si>
  <si>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</si>
  <si>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</si>
  <si>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</si>
  <si>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</si>
  <si>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</si>
  <si>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</si>
  <si>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</si>
  <si>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</si>
  <si>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</si>
  <si>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</si>
  <si>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</si>
  <si>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</si>
  <si>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</si>
  <si>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</si>
  <si>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</si>
  <si>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</si>
  <si>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</si>
  <si>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</si>
  <si>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</si>
  <si>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</si>
  <si>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</si>
  <si>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</si>
  <si>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</si>
  <si>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</si>
  <si>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</si>
  <si>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</si>
  <si>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</si>
  <si>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</si>
  <si>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</si>
  <si>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</si>
  <si>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</si>
  <si>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</si>
  <si>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</si>
  <si>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</si>
  <si>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</si>
  <si>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</si>
  <si>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</si>
  <si>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</si>
  <si>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</si>
  <si>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</si>
  <si>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</si>
  <si>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</si>
  <si>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</si>
  <si>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</si>
  <si>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</si>
  <si>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</si>
  <si>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</si>
  <si>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</si>
  <si>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</si>
  <si>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</si>
  <si>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</si>
  <si>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</si>
  <si>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</si>
  <si>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</si>
  <si>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</si>
  <si>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</si>
  <si>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</si>
  <si>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</si>
  <si>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</si>
  <si>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</si>
  <si>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</si>
  <si>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</si>
  <si>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</si>
  <si>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</si>
  <si>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</si>
  <si>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</si>
  <si>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</si>
  <si>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</si>
  <si>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</si>
  <si>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</si>
  <si>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</si>
  <si>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</si>
  <si>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</si>
  <si>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</si>
  <si>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</si>
  <si>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</si>
  <si>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</si>
  <si>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</si>
  <si>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</si>
  <si>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</si>
  <si>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</si>
  <si>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</si>
  <si>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</si>
  <si>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</si>
  <si>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</si>
  <si>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</si>
  <si>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</si>
  <si>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</si>
  <si>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</si>
  <si>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</si>
  <si>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</si>
  <si>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</si>
  <si>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</si>
  <si>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</si>
  <si>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</si>
  <si>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</si>
  <si>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</si>
  <si>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</si>
  <si>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</si>
  <si>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</si>
  <si>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</si>
  <si>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</si>
  <si>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</si>
  <si>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</si>
  <si>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</si>
  <si>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</si>
  <si>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</si>
  <si>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</si>
  <si>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</si>
  <si>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</si>
  <si>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</si>
  <si>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</si>
  <si>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</si>
  <si>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</si>
  <si>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</si>
  <si>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</si>
  <si>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</si>
  <si>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</si>
  <si>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</si>
  <si>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</si>
  <si>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</si>
  <si>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</si>
  <si>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</si>
  <si>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</si>
  <si>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</si>
  <si>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</si>
  <si>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</si>
  <si>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</si>
  <si>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</si>
  <si>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</si>
  <si>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</si>
  <si>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</si>
  <si>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</si>
  <si>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</si>
  <si>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</si>
  <si>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</si>
  <si>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</si>
  <si>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</si>
  <si>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</si>
  <si>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</si>
  <si>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</si>
  <si>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</si>
  <si>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</si>
  <si>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</si>
  <si>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</si>
  <si>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</si>
  <si>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</si>
  <si>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</si>
  <si>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</si>
  <si>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</si>
  <si>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</si>
  <si>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</si>
  <si>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</si>
  <si>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</si>
  <si>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</si>
  <si>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</si>
  <si>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</si>
  <si>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</si>
  <si>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</si>
  <si>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</si>
  <si>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</si>
  <si>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</si>
  <si>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</si>
  <si>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</si>
  <si>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</si>
  <si>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</si>
  <si>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</si>
  <si>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</si>
  <si>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</si>
  <si>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</si>
  <si>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</si>
  <si>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</si>
  <si>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</si>
  <si>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</si>
  <si>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</si>
  <si>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</si>
  <si>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</si>
  <si>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</si>
  <si>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</si>
  <si>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</si>
  <si>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</si>
  <si>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</si>
  <si>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</si>
  <si>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</si>
  <si>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</si>
  <si>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</si>
  <si>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</si>
  <si>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</si>
  <si>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</si>
  <si>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</si>
  <si>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</si>
  <si>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</si>
  <si>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</si>
  <si>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</si>
  <si>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</si>
  <si>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</si>
  <si>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</si>
  <si>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</si>
  <si>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</si>
  <si>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</si>
  <si>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</si>
  <si>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</si>
  <si>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</si>
  <si>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</si>
  <si>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</si>
  <si>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</si>
  <si>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</si>
  <si>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</si>
  <si>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</si>
  <si>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</si>
  <si>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</si>
  <si>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</si>
  <si>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</si>
  <si>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</si>
  <si>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</si>
  <si>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</si>
  <si>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</si>
  <si>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</si>
  <si>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</si>
  <si>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</si>
  <si>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</si>
  <si>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</si>
  <si>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</si>
  <si>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</si>
  <si>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</si>
  <si>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</si>
  <si>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</si>
  <si>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</si>
  <si>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</si>
  <si>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</si>
  <si>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</si>
  <si>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</si>
  <si>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</si>
  <si>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</si>
  <si>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</si>
  <si>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</si>
  <si>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</si>
  <si>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</si>
  <si>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</si>
  <si>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</si>
  <si>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</si>
  <si>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</si>
  <si>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</si>
  <si>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</si>
  <si>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</si>
  <si>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</si>
  <si>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</si>
  <si>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</si>
  <si>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</si>
  <si>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</si>
  <si>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</si>
  <si>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</si>
  <si>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</si>
  <si>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</si>
  <si>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</si>
  <si>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</si>
  <si>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</si>
  <si>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</si>
  <si>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</si>
  <si>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</si>
  <si>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</si>
  <si>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</si>
  <si>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</si>
  <si>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</si>
  <si>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</si>
  <si>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</si>
  <si>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</si>
  <si>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</si>
  <si>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</si>
  <si>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</si>
  <si>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</si>
  <si>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</si>
  <si>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</si>
  <si>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</si>
  <si>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</si>
  <si>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</si>
  <si>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</si>
  <si>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</si>
  <si>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</si>
  <si>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</si>
  <si>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</si>
  <si>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</si>
  <si>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</si>
  <si>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</si>
  <si>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</si>
  <si>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</si>
  <si>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</si>
  <si>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</si>
  <si>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</si>
  <si>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</si>
  <si>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</si>
  <si>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</si>
  <si>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</si>
  <si>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</si>
  <si>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</si>
  <si>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</si>
  <si>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</si>
  <si>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</si>
  <si>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</si>
  <si>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</si>
  <si>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</si>
  <si>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</si>
  <si>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</si>
  <si>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</si>
  <si>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</si>
  <si>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</si>
  <si>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</si>
  <si>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</si>
  <si>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</si>
  <si>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</si>
  <si>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</si>
  <si>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</si>
  <si>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</si>
  <si>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</si>
  <si>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</si>
  <si>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</si>
  <si>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</si>
  <si>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</si>
  <si>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</si>
  <si>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</si>
  <si>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</si>
  <si>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</si>
  <si>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</si>
  <si>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</si>
  <si>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</si>
  <si>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</si>
  <si>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</si>
  <si>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</si>
  <si>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</si>
  <si>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</si>
  <si>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</si>
  <si>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</si>
  <si>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</si>
  <si>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</si>
  <si>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</si>
  <si>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</si>
  <si>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</si>
  <si>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</si>
  <si>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</si>
  <si>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</si>
  <si>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</si>
  <si>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</si>
  <si>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</si>
  <si>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</si>
  <si>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</si>
  <si>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</si>
  <si>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</si>
  <si>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</si>
  <si>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</si>
  <si>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</si>
  <si>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</si>
  <si>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</si>
  <si>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</si>
  <si>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</si>
  <si>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</si>
  <si>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</si>
  <si>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</si>
  <si>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</si>
  <si>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</si>
  <si>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</si>
  <si>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</si>
  <si>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</si>
  <si>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</si>
  <si>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</si>
  <si>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</si>
  <si>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</si>
  <si>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</si>
  <si>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</si>
  <si>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</si>
  <si>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</si>
  <si>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</si>
  <si>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</si>
  <si>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</si>
  <si>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</si>
  <si>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</si>
  <si>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</si>
  <si>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</si>
  <si>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</si>
  <si>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</si>
  <si>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</si>
  <si>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</si>
  <si>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</si>
  <si>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</si>
  <si>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</si>
  <si>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</si>
  <si>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</si>
  <si>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</si>
  <si>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</si>
  <si>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</si>
  <si>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</si>
  <si>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</si>
  <si>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</si>
  <si>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</si>
  <si>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</si>
  <si>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</si>
  <si>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</si>
  <si>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</si>
  <si>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</si>
  <si>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</si>
  <si>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</si>
  <si>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</si>
  <si>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</si>
  <si>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</si>
  <si>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</si>
  <si>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</si>
  <si>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</si>
  <si>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</si>
  <si>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</si>
  <si>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</si>
  <si>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</si>
  <si>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</si>
  <si>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</si>
  <si>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</si>
  <si>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</si>
  <si>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</si>
  <si>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</si>
  <si>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</si>
  <si>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</si>
  <si>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</si>
  <si>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</si>
  <si>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</si>
  <si>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</si>
  <si>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</si>
  <si>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</si>
  <si>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</si>
  <si>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</si>
  <si>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</si>
  <si>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</si>
  <si>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</si>
  <si>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</si>
  <si>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</si>
  <si>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</si>
  <si>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</si>
  <si>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</si>
  <si>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</si>
  <si>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</si>
  <si>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</si>
  <si>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</si>
  <si>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</si>
  <si>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</si>
  <si>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</si>
  <si>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</si>
  <si>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</si>
  <si>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</si>
  <si>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</si>
  <si>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</si>
  <si>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</si>
  <si>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</si>
  <si>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</si>
  <si>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</si>
  <si>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</si>
  <si>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</si>
  <si>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</si>
  <si>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</si>
  <si>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</si>
  <si>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</si>
  <si>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</si>
  <si>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</si>
  <si>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</si>
  <si>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</si>
  <si>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</si>
  <si>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</si>
  <si>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</si>
  <si>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</si>
  <si>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</si>
  <si>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</si>
  <si>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</si>
  <si>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</si>
  <si>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</si>
  <si>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</si>
  <si>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</si>
  <si>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</si>
  <si>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</si>
  <si>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</si>
  <si>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</si>
  <si>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</si>
  <si>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</si>
  <si>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</si>
  <si>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</si>
  <si>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</si>
  <si>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</si>
  <si>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</si>
  <si>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</si>
  <si>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</si>
  <si>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</si>
  <si>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</si>
  <si>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</si>
  <si>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</si>
  <si>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</si>
  <si>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</si>
  <si>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</si>
  <si>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</si>
  <si>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</si>
  <si>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</si>
  <si>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</si>
  <si>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</si>
  <si>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</si>
  <si>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</si>
  <si>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</si>
  <si>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</si>
  <si>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</si>
  <si>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</si>
  <si>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</si>
  <si>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</si>
  <si>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</si>
  <si>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</si>
  <si>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</si>
  <si>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</si>
  <si>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</si>
  <si>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</si>
  <si>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</si>
  <si>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</si>
  <si>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</si>
  <si>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</si>
  <si>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</si>
  <si>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</si>
  <si>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</si>
  <si>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</si>
  <si>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</si>
  <si>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</si>
  <si>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</si>
  <si>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</si>
  <si>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</si>
  <si>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</si>
  <si>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</si>
  <si>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</si>
  <si>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</si>
  <si>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</si>
  <si>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</si>
  <si>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</si>
  <si>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</si>
  <si>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</si>
  <si>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</si>
  <si>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</si>
  <si>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</si>
  <si>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</si>
  <si>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</si>
  <si>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</si>
  <si>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</si>
  <si>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</si>
  <si>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</si>
  <si>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</si>
  <si>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</si>
  <si>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</si>
  <si>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</si>
  <si>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</si>
  <si>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</si>
  <si>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</si>
  <si>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</si>
  <si>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</si>
  <si>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</si>
  <si>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</si>
  <si>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</si>
  <si>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</si>
  <si>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</si>
  <si>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</si>
  <si>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</si>
  <si>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</si>
  <si>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</si>
  <si>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</si>
  <si>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</si>
  <si>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</si>
  <si>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</si>
  <si>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</si>
  <si>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</si>
  <si>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</si>
  <si>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</si>
  <si>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</si>
  <si>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</si>
  <si>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</si>
  <si>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</si>
  <si>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</si>
  <si>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</si>
  <si>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</si>
  <si>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</si>
  <si>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</si>
  <si>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</si>
  <si>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</si>
  <si>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</si>
  <si>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</si>
  <si>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</si>
  <si>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</si>
  <si>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</si>
  <si>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</si>
  <si>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</si>
  <si>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</si>
  <si>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</si>
  <si>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</si>
  <si>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</si>
  <si>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</si>
  <si>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</si>
  <si>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</si>
  <si>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</si>
  <si>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</si>
  <si>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</si>
  <si>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</si>
  <si>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</si>
  <si>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</si>
  <si>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</si>
  <si>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</si>
  <si>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</si>
  <si>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</si>
  <si>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</si>
  <si>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</si>
  <si>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</si>
  <si>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</si>
  <si>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</si>
  <si>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</si>
  <si>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</si>
  <si>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</si>
  <si>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</si>
  <si>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</si>
  <si>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</si>
  <si>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</si>
  <si>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</si>
  <si>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</si>
  <si>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</si>
  <si>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</si>
  <si>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</si>
  <si>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</si>
  <si>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</si>
  <si>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</si>
  <si>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</si>
  <si>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</si>
  <si>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</si>
  <si>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</si>
  <si>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</si>
  <si>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</si>
  <si>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</si>
  <si>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</si>
  <si>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</si>
  <si>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</si>
  <si>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</si>
  <si>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</si>
  <si>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</si>
  <si>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</si>
  <si>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</si>
  <si>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</si>
  <si>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</si>
  <si>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</si>
  <si>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</si>
  <si>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</si>
  <si>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</si>
  <si>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</si>
  <si>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</si>
  <si>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</si>
  <si>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</si>
  <si>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</si>
  <si>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</si>
  <si>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</si>
  <si>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</si>
  <si>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</si>
  <si>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</si>
  <si>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</si>
  <si>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</si>
  <si>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</si>
  <si>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</si>
  <si>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</si>
  <si>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</si>
  <si>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</si>
  <si>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</si>
  <si>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</si>
  <si>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</si>
  <si>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</si>
  <si>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</si>
  <si>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</si>
  <si>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</si>
  <si>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</si>
  <si>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</si>
  <si>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</si>
  <si>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</si>
  <si>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</si>
  <si>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</si>
  <si>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</si>
  <si>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</si>
  <si>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</si>
  <si>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</si>
  <si>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</si>
  <si>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</si>
  <si>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</si>
  <si>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</si>
  <si>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</si>
  <si>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</si>
  <si>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</si>
  <si>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</si>
  <si>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</si>
  <si>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</si>
  <si>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</si>
  <si>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</si>
  <si>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</si>
  <si>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</si>
  <si>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</si>
  <si>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</si>
  <si>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</si>
  <si>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</si>
  <si>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</si>
  <si>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</si>
  <si>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</si>
  <si>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</si>
  <si>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</si>
  <si>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</si>
  <si>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</si>
  <si>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</si>
  <si>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</si>
  <si>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</si>
  <si>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</si>
  <si>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</si>
  <si>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</si>
  <si>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</si>
  <si>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</si>
  <si>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</si>
  <si>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</si>
  <si>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</si>
  <si>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</si>
  <si>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</si>
  <si>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</si>
  <si>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</si>
  <si>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</si>
  <si>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</si>
  <si>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</si>
  <si>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</si>
  <si>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</si>
  <si>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</si>
  <si>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</si>
  <si>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</si>
  <si>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</si>
  <si>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</si>
  <si>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</si>
  <si>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</si>
  <si>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</si>
  <si>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</si>
  <si>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</si>
  <si>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</si>
  <si>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</si>
  <si>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</si>
  <si>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</si>
  <si>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</si>
  <si>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</si>
  <si>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</si>
  <si>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</si>
  <si>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</si>
  <si>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</si>
  <si>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</si>
  <si>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</si>
  <si>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</si>
  <si>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</si>
  <si>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</si>
  <si>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</si>
  <si>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</si>
  <si>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</si>
  <si>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</si>
  <si>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</si>
  <si>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</si>
  <si>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</si>
  <si>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</si>
  <si>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</si>
  <si>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</si>
  <si>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</si>
  <si>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</si>
  <si>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</si>
  <si>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</si>
  <si>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</si>
  <si>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</si>
  <si>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</si>
  <si>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</si>
  <si>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</si>
  <si>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</si>
  <si>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</si>
  <si>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</si>
  <si>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</si>
  <si>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</si>
  <si>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</si>
  <si>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</si>
  <si>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</si>
  <si>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</si>
  <si>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</si>
  <si>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</si>
  <si>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</si>
  <si>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</si>
  <si>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</si>
  <si>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</si>
  <si>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</si>
  <si>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</si>
  <si>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</si>
  <si>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</si>
  <si>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</si>
  <si>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</si>
  <si>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</si>
  <si>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</si>
  <si>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</si>
  <si>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</si>
  <si>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</si>
  <si>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</si>
  <si>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</si>
  <si>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</si>
  <si>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</si>
  <si>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</si>
  <si>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</si>
  <si>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</si>
  <si>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</si>
  <si>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</si>
  <si>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</si>
  <si>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</si>
  <si>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</si>
  <si>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</si>
  <si>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</si>
  <si>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</si>
  <si>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</si>
  <si>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</si>
  <si>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</si>
  <si>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</si>
  <si>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</si>
  <si>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</si>
  <si>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</si>
  <si>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</si>
  <si>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</si>
  <si>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</si>
  <si>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</si>
  <si>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</si>
  <si>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</si>
  <si>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</si>
  <si>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</si>
  <si>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</si>
  <si>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</si>
  <si>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</si>
  <si>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</si>
  <si>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</si>
  <si>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</si>
  <si>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</si>
  <si>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</si>
  <si>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</si>
  <si>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</si>
  <si>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</si>
  <si>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</si>
  <si>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</si>
  <si>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</si>
  <si>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</si>
  <si>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</si>
  <si>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</si>
  <si>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</si>
  <si>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</si>
  <si>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</si>
  <si>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</si>
  <si>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</si>
  <si>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</si>
  <si>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</si>
  <si>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</si>
  <si>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</si>
  <si>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</si>
  <si>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</si>
  <si>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</si>
  <si>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</si>
  <si>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</si>
  <si>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</si>
  <si>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</si>
  <si>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</si>
  <si>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</si>
  <si>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</si>
  <si>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</si>
  <si>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</si>
  <si>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</si>
  <si>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</si>
  <si>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</si>
  <si>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</si>
  <si>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</si>
  <si>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</si>
  <si>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</si>
  <si>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</si>
  <si>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</si>
  <si>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</si>
  <si>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</si>
  <si>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</si>
  <si>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</si>
  <si>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</si>
  <si>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</si>
  <si>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</si>
  <si>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</si>
  <si>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</si>
  <si>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</si>
  <si>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</si>
  <si>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</si>
  <si>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</si>
  <si>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</si>
  <si>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</si>
  <si>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</si>
  <si>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</si>
  <si>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</si>
  <si>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</si>
  <si>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</si>
  <si>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</si>
  <si>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</si>
  <si>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</si>
  <si>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</si>
  <si>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</si>
  <si>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</si>
  <si>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</si>
  <si>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</si>
  <si>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</si>
  <si>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</si>
  <si>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</si>
  <si>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</si>
  <si>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</si>
  <si>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</si>
  <si>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</si>
  <si>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</si>
  <si>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</si>
  <si>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</si>
  <si>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</si>
  <si>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</si>
  <si>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</si>
  <si>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</si>
  <si>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</si>
  <si>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</si>
  <si>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</si>
  <si>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</si>
  <si>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</si>
  <si>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</si>
  <si>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</si>
  <si>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</si>
  <si>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</si>
  <si>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</si>
  <si>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</si>
  <si>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</si>
  <si>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</si>
  <si>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</si>
  <si>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</si>
  <si>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</si>
  <si>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</si>
  <si>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</si>
  <si>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</si>
  <si>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</si>
  <si>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</si>
  <si>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</si>
  <si>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</si>
  <si>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</si>
  <si>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</si>
  <si>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</si>
  <si>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</si>
  <si>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</si>
  <si>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</si>
  <si>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</si>
  <si>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</si>
  <si>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</si>
  <si>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</si>
  <si>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</si>
  <si>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</si>
  <si>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</si>
  <si>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</si>
  <si>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</si>
  <si>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</si>
  <si>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</si>
  <si>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</si>
  <si>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</si>
  <si>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</si>
  <si>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</si>
  <si>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</si>
  <si>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</si>
  <si>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</si>
  <si>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</si>
  <si>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</si>
  <si>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</si>
  <si>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</si>
  <si>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</si>
  <si>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</si>
  <si>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</si>
  <si>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</si>
  <si>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</si>
  <si>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</si>
  <si>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</si>
  <si>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</si>
  <si>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</si>
  <si>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</si>
  <si>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</si>
  <si>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</si>
  <si>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</si>
  <si>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</si>
  <si>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</si>
  <si>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</si>
  <si>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</si>
  <si>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</si>
  <si>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</si>
  <si>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</si>
  <si>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</si>
  <si>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</si>
  <si>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</si>
  <si>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</si>
  <si>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</si>
  <si>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</si>
  <si>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</si>
  <si>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</si>
  <si>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</si>
  <si>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</si>
  <si>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</si>
  <si>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</si>
  <si>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</si>
  <si>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</si>
  <si>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</si>
  <si>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</si>
  <si>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</si>
  <si>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</si>
  <si>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</si>
  <si>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</si>
  <si>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</si>
  <si>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</si>
  <si>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</si>
  <si>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</si>
  <si>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</si>
  <si>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</si>
  <si>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</si>
  <si>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</si>
  <si>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</si>
  <si>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</si>
  <si>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</si>
  <si>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</si>
  <si>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</si>
  <si>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</si>
  <si>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</si>
  <si>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</si>
  <si>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</si>
  <si>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</si>
  <si>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</si>
  <si>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</si>
  <si>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</si>
  <si>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</si>
  <si>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</si>
  <si>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</si>
  <si>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</si>
  <si>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</si>
  <si>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</si>
  <si>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</si>
  <si>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</si>
  <si>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</si>
  <si>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</si>
  <si>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</si>
  <si>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</si>
  <si>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</si>
  <si>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</si>
  <si>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</si>
  <si>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</si>
  <si>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</si>
  <si>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</si>
  <si>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</si>
  <si>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</si>
  <si>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</si>
  <si>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</si>
  <si>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</si>
  <si>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</si>
  <si>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</si>
  <si>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</si>
  <si>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</si>
  <si>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</si>
  <si>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</si>
  <si>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</si>
  <si>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</si>
  <si>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</si>
  <si>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</si>
  <si>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</si>
  <si>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</si>
  <si>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</si>
  <si>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</si>
  <si>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</si>
  <si>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</si>
  <si>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</si>
  <si>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</si>
  <si>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</si>
  <si>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</si>
  <si>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</si>
  <si>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</si>
  <si>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</si>
  <si>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</si>
  <si>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</si>
  <si>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</si>
  <si>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</si>
  <si>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</si>
  <si>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</si>
  <si>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</si>
  <si>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</si>
  <si>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</si>
  <si>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</si>
  <si>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</si>
  <si>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</si>
  <si>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</si>
  <si>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</si>
  <si>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</si>
  <si>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</si>
  <si>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</si>
  <si>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</si>
  <si>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</si>
  <si>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</si>
  <si>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</si>
  <si>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</si>
  <si>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</si>
  <si>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</si>
  <si>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</si>
  <si>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</si>
  <si>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</si>
  <si>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</si>
  <si>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</si>
  <si>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</si>
  <si>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</si>
  <si>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</si>
  <si>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</si>
  <si>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</si>
  <si>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</si>
  <si>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</si>
  <si>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</si>
  <si>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</si>
  <si>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</si>
  <si>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</si>
  <si>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</si>
  <si>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</si>
  <si>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</si>
  <si>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</si>
  <si>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</si>
  <si>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</si>
  <si>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</si>
  <si>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</si>
  <si>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</si>
  <si>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</si>
  <si>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</si>
  <si>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</si>
  <si>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</si>
  <si>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</si>
  <si>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</si>
  <si>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</si>
  <si>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</si>
  <si>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</si>
  <si>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</si>
  <si>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</si>
  <si>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</si>
  <si>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</si>
  <si>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</si>
  <si>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</si>
  <si>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</si>
  <si>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</si>
  <si>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</si>
  <si>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</si>
  <si>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</si>
  <si>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</si>
  <si>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</si>
  <si>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</si>
  <si>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</si>
  <si>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</si>
  <si>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</si>
  <si>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</si>
  <si>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</si>
  <si>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</si>
  <si>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</si>
  <si>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</si>
  <si>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</si>
  <si>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</si>
  <si>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</si>
  <si>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</si>
  <si>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</si>
  <si>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</si>
  <si>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</si>
  <si>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</si>
  <si>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</si>
  <si>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</si>
  <si>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</si>
  <si>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</si>
  <si>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</si>
  <si>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</si>
  <si>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</si>
  <si>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</si>
  <si>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</si>
  <si>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</si>
  <si>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</si>
  <si>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</si>
  <si>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</si>
  <si>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</si>
  <si>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</si>
  <si>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</si>
  <si>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</si>
  <si>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</si>
  <si>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</si>
  <si>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</si>
  <si>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</si>
  <si>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</si>
  <si>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</si>
  <si>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</si>
  <si>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</si>
  <si>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</si>
  <si>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</si>
  <si>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</si>
  <si>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</si>
  <si>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</si>
  <si>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</si>
  <si>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</si>
  <si>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</si>
  <si>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</si>
  <si>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</si>
  <si>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</si>
  <si>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</si>
  <si>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</si>
  <si>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</si>
  <si>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</si>
  <si>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</si>
  <si>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</si>
  <si>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</si>
  <si>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</si>
  <si>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</si>
  <si>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</si>
  <si>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</si>
  <si>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</si>
  <si>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</si>
  <si>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</si>
  <si>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</si>
  <si>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</si>
  <si>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</si>
  <si>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</si>
  <si>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</si>
  <si>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</si>
  <si>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</si>
  <si>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</si>
  <si>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</si>
  <si>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</si>
  <si>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</si>
  <si>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</si>
  <si>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</si>
  <si>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</si>
  <si>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</si>
  <si>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</si>
  <si>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</si>
  <si>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</si>
  <si>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</si>
  <si>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</si>
  <si>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</si>
  <si>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</si>
  <si>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</si>
  <si>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</si>
  <si>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</si>
  <si>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</si>
  <si>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</si>
  <si>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</si>
  <si>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</si>
  <si>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</si>
  <si>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</si>
  <si>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</si>
  <si>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</si>
  <si>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</si>
  <si>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</si>
  <si>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</si>
  <si>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</si>
  <si>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</si>
  <si>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</si>
  <si>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</si>
  <si>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</si>
  <si>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</si>
  <si>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</si>
  <si>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</si>
  <si>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</si>
  <si>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</si>
  <si>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</si>
  <si>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</si>
  <si>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</si>
  <si>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</si>
  <si>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</si>
  <si>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</si>
  <si>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</si>
  <si>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</si>
  <si>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</si>
  <si>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</si>
  <si>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</si>
  <si>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</si>
  <si>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</si>
  <si>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</si>
  <si>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</si>
  <si>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</si>
  <si>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</si>
  <si>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</si>
  <si>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</si>
  <si>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</si>
  <si>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</si>
  <si>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</si>
  <si>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</si>
  <si>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</si>
  <si>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</si>
  <si>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</si>
  <si>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</si>
  <si>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</si>
  <si>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</si>
  <si>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</si>
  <si>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</si>
  <si>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</si>
  <si>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</si>
  <si>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</si>
  <si>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</si>
  <si>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</si>
  <si>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</si>
  <si>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</si>
  <si>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</si>
  <si>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</si>
  <si>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</si>
  <si>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</si>
  <si>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</si>
  <si>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</si>
  <si>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</si>
  <si>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</si>
  <si>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</si>
  <si>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</si>
  <si>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</si>
  <si>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</si>
  <si>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</si>
  <si>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</si>
  <si>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</si>
  <si>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</si>
  <si>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</si>
  <si>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</si>
  <si>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</si>
  <si>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</si>
  <si>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</si>
  <si>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</si>
  <si>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</si>
  <si>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</si>
  <si>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</si>
  <si>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</si>
  <si>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</si>
  <si>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</si>
  <si>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</si>
  <si>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</si>
  <si>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</si>
  <si>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</si>
  <si>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</si>
  <si>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</si>
  <si>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</si>
  <si>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</si>
  <si>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</si>
  <si>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</si>
  <si>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</si>
  <si>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</si>
  <si>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</si>
  <si>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</si>
  <si>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</si>
  <si>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</si>
  <si>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</si>
  <si>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</si>
  <si>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</si>
  <si>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</si>
  <si>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</si>
  <si>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</si>
  <si>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</si>
  <si>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</si>
  <si>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</si>
  <si>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</si>
  <si>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</si>
  <si>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</si>
  <si>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</si>
  <si>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</si>
  <si>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</si>
  <si>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</si>
  <si>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</si>
  <si>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</si>
  <si>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</si>
  <si>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</si>
  <si>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</si>
  <si>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</si>
  <si>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</si>
  <si>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</si>
  <si>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</si>
  <si>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</si>
  <si>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</si>
  <si>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</si>
  <si>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</si>
  <si>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</si>
  <si>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</si>
  <si>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</si>
  <si>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</si>
  <si>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</si>
  <si>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</si>
  <si>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</si>
  <si>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</si>
  <si>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</si>
  <si>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</si>
  <si>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</si>
  <si>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</si>
  <si>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</si>
  <si>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</si>
  <si>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</si>
  <si>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</si>
  <si>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</si>
  <si>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</si>
  <si>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</si>
  <si>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</si>
  <si>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</si>
  <si>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</si>
  <si>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</si>
  <si>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</si>
  <si>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</si>
  <si>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</si>
  <si>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</si>
  <si>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</si>
  <si>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</si>
  <si>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</si>
  <si>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</si>
  <si>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</si>
  <si>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</si>
  <si>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</si>
  <si>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</si>
  <si>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</si>
  <si>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</si>
  <si>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</si>
  <si>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</si>
  <si>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</si>
  <si>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</si>
  <si>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</si>
  <si>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</si>
  <si>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</si>
  <si>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</si>
  <si>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</si>
  <si>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</si>
  <si>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</si>
  <si>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</si>
  <si>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</si>
  <si>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</si>
  <si>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</si>
  <si>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</si>
  <si>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</si>
  <si>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</si>
  <si>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</si>
  <si>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</si>
  <si>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</si>
  <si>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</si>
  <si>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</si>
  <si>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</si>
  <si>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</si>
  <si>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</si>
  <si>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</si>
  <si>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</si>
  <si>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</si>
  <si>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</si>
  <si>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</si>
  <si>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</si>
  <si>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</si>
  <si>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</si>
  <si>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</si>
  <si>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</si>
  <si>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</si>
  <si>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</si>
  <si>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</si>
  <si>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</si>
  <si>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</si>
  <si>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</si>
  <si>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</si>
  <si>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</si>
  <si>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</si>
  <si>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</si>
  <si>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</si>
  <si>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</si>
  <si>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</si>
  <si>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</si>
  <si>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</si>
  <si>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</si>
  <si>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</si>
  <si>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</si>
  <si>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</si>
  <si>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</si>
  <si>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</si>
  <si>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</si>
  <si>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</si>
  <si>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</si>
  <si>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</si>
  <si>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</si>
  <si>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</si>
  <si>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</si>
  <si>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</si>
  <si>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</si>
  <si>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</si>
  <si>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</si>
  <si>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</si>
  <si>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</si>
  <si>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</si>
  <si>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</si>
  <si>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</si>
  <si>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</si>
  <si>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</si>
  <si>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</si>
  <si>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</si>
  <si>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</si>
  <si>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</si>
  <si>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</si>
  <si>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</si>
  <si>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</si>
  <si>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</si>
  <si>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</si>
  <si>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</si>
  <si>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</si>
  <si>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</si>
  <si>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</si>
  <si>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</si>
  <si>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</si>
  <si>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</si>
  <si>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</si>
  <si>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</si>
  <si>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</si>
  <si>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</si>
  <si>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</si>
  <si>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</si>
  <si>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</si>
  <si>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</si>
  <si>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</si>
  <si>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</si>
  <si>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</si>
  <si>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</si>
  <si>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</si>
  <si>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</si>
  <si>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</si>
  <si>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</si>
  <si>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</si>
  <si>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</si>
  <si>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</si>
  <si>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</si>
  <si>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</si>
  <si>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</si>
  <si>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</si>
  <si>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</si>
  <si>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</si>
  <si>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</si>
  <si>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</si>
  <si>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</si>
  <si>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</si>
  <si>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</si>
  <si>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</si>
  <si>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</si>
  <si>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</si>
  <si>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</si>
  <si>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</si>
  <si>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</si>
  <si>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</si>
  <si>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</si>
  <si>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</si>
  <si>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</si>
  <si>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</si>
  <si>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</si>
  <si>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</si>
  <si>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</si>
  <si>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</si>
  <si>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</si>
  <si>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</si>
  <si>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</si>
  <si>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</si>
  <si>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</si>
  <si>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</si>
  <si>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</si>
  <si>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</si>
  <si>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</si>
  <si>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</si>
  <si>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</si>
  <si>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</si>
  <si>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</si>
  <si>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</si>
  <si>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</si>
  <si>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</si>
  <si>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</si>
  <si>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</si>
  <si>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</si>
  <si>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</si>
  <si>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</si>
  <si>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</si>
  <si>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</si>
  <si>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</si>
  <si>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</si>
  <si>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</si>
  <si>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</si>
  <si>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</si>
  <si>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</si>
  <si>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</si>
  <si>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</si>
  <si>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</si>
  <si>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</si>
  <si>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</si>
  <si>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</si>
  <si>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</si>
  <si>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</si>
  <si>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</si>
  <si>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</si>
  <si>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</si>
  <si>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</si>
  <si>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</si>
  <si>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</si>
  <si>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</si>
  <si>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</si>
  <si>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</si>
  <si>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</si>
  <si>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</si>
  <si>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</si>
  <si>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</si>
  <si>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</si>
  <si>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</si>
  <si>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</si>
  <si>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</si>
  <si>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</si>
  <si>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</si>
  <si>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</si>
  <si>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</si>
  <si>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</si>
  <si>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</si>
  <si>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</si>
  <si>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</si>
  <si>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</si>
  <si>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</si>
  <si>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</si>
  <si>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</si>
  <si>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</si>
  <si>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</si>
  <si>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</si>
  <si>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</si>
  <si>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</si>
  <si>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</si>
  <si>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</si>
  <si>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</si>
  <si>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</si>
  <si>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</si>
  <si>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</si>
  <si>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</si>
  <si>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</si>
  <si>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</si>
  <si>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</si>
  <si>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</si>
  <si>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</si>
  <si>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</si>
  <si>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</si>
  <si>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</si>
  <si>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</si>
  <si>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</si>
  <si>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</si>
  <si>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</si>
  <si>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</si>
  <si>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</si>
  <si>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</si>
  <si>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</si>
  <si>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</si>
  <si>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</si>
  <si>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</si>
  <si>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</si>
  <si>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</si>
  <si>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</si>
  <si>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</si>
  <si>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</si>
  <si>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</si>
  <si>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</si>
  <si>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</si>
  <si>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</si>
  <si>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</si>
  <si>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</si>
  <si>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</si>
  <si>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</si>
  <si>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</si>
  <si>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</si>
  <si>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</si>
  <si>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</si>
  <si>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</si>
  <si>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</si>
  <si>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</si>
  <si>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</si>
  <si>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</si>
  <si>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</si>
  <si>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</si>
  <si>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</si>
  <si>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</si>
  <si>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</si>
  <si>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</si>
  <si>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</si>
  <si>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</si>
  <si>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</si>
  <si>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</si>
  <si>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</si>
  <si>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</si>
  <si>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</si>
  <si>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</si>
  <si>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</si>
  <si>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</si>
  <si>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</si>
  <si>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</si>
  <si>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</si>
  <si>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</si>
  <si>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</si>
  <si>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</si>
  <si>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</si>
  <si>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</si>
  <si>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</si>
  <si>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</si>
  <si>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</si>
  <si>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</si>
  <si>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</si>
  <si>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</si>
  <si>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</si>
  <si>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</si>
  <si>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</si>
  <si>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</si>
  <si>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</si>
  <si>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</si>
  <si>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</si>
  <si>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</si>
  <si>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</si>
  <si>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</si>
  <si>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</si>
  <si>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</si>
  <si>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</si>
  <si>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</si>
  <si>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</si>
  <si>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</si>
  <si>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</si>
  <si>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</si>
  <si>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</si>
  <si>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</si>
  <si>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</si>
  <si>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</si>
  <si>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</si>
  <si>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</si>
  <si>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</si>
  <si>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</si>
  <si>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</si>
  <si>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</si>
  <si>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</si>
  <si>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</si>
  <si>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</si>
  <si>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</si>
  <si>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</si>
  <si>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</si>
  <si>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</si>
  <si>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</si>
  <si>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</si>
  <si>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</si>
  <si>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</si>
  <si>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</si>
  <si>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</si>
  <si>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</si>
  <si>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</si>
  <si>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</si>
  <si>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</si>
  <si>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</si>
  <si>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</si>
  <si>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</si>
  <si>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</si>
  <si>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</si>
  <si>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</si>
  <si>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</si>
  <si>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</si>
  <si>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</si>
  <si>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</si>
  <si>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</si>
  <si>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</si>
  <si>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</si>
  <si>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</si>
  <si>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</si>
  <si>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</si>
  <si>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</si>
  <si>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</si>
  <si>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</si>
  <si>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</si>
  <si>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</si>
  <si>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</si>
  <si>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</si>
  <si>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</si>
  <si>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</si>
  <si>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</si>
  <si>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</si>
  <si>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</si>
  <si>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</si>
  <si>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</si>
  <si>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</si>
  <si>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</si>
  <si>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</si>
  <si>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</si>
  <si>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</si>
  <si>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</si>
  <si>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</si>
  <si>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</si>
  <si>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</si>
  <si>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</si>
  <si>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</si>
  <si>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</si>
  <si>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</si>
  <si>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</si>
  <si>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</si>
  <si>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</si>
  <si>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</si>
  <si>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</si>
  <si>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</si>
  <si>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</si>
  <si>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</si>
  <si>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</si>
  <si>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</si>
  <si>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</si>
  <si>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</si>
  <si>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</si>
  <si>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</si>
  <si>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</si>
  <si>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</si>
  <si>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</si>
  <si>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</si>
  <si>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</si>
  <si>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</si>
  <si>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</si>
  <si>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</si>
  <si>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</si>
  <si>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</si>
  <si>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</si>
  <si>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</si>
  <si>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</si>
  <si>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</si>
  <si>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</si>
  <si>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</si>
  <si>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</si>
  <si>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</si>
  <si>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</si>
  <si>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</si>
  <si>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</si>
  <si>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</si>
  <si>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</si>
  <si>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</si>
  <si>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</si>
  <si>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</si>
  <si>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</si>
  <si>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</si>
  <si>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</si>
  <si>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</si>
  <si>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</si>
  <si>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</si>
  <si>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</si>
  <si>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</si>
  <si>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</si>
  <si>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</si>
  <si>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</si>
  <si>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</si>
  <si>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</si>
  <si>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</si>
  <si>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</si>
  <si>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</si>
  <si>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</si>
  <si>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</si>
  <si>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</si>
  <si>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</si>
  <si>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</si>
  <si>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</si>
  <si>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</si>
  <si>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</si>
  <si>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</si>
  <si>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</si>
  <si>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</si>
  <si>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</si>
  <si>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</si>
  <si>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</si>
  <si>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</si>
  <si>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</si>
  <si>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</si>
  <si>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</si>
  <si>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</si>
  <si>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</si>
  <si>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</si>
  <si>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</si>
  <si>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</si>
  <si>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</si>
  <si>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</si>
  <si>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</si>
  <si>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</si>
  <si>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</si>
  <si>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</si>
  <si>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</si>
  <si>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</si>
  <si>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</si>
  <si>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</si>
  <si>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</si>
  <si>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</si>
  <si>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</si>
  <si>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</si>
  <si>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</si>
  <si>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</si>
  <si>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</si>
  <si>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</si>
  <si>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</si>
  <si>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</si>
  <si>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</si>
  <si>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</si>
  <si>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</si>
  <si>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</si>
  <si>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</si>
  <si>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</si>
  <si>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</si>
  <si>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</si>
  <si>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</si>
  <si>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</si>
  <si>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</si>
  <si>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</si>
  <si>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</si>
  <si>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</si>
  <si>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</si>
  <si>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</si>
  <si>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</si>
  <si>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</si>
  <si>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</si>
  <si>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</si>
  <si>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</si>
  <si>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</si>
  <si>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</si>
  <si>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</si>
  <si>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</si>
  <si>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</si>
  <si>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</si>
  <si>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</si>
  <si>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</si>
  <si>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</si>
  <si>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</si>
  <si>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</si>
  <si>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</si>
  <si>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</si>
  <si>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</si>
  <si>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</si>
  <si>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</si>
  <si>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</si>
  <si>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</si>
  <si>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</si>
  <si>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</si>
  <si>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</si>
  <si>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</si>
  <si>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</si>
  <si>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</si>
  <si>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</si>
  <si>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</si>
  <si>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</si>
  <si>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</si>
  <si>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</si>
  <si>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</si>
  <si>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</si>
  <si>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</si>
  <si>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</si>
  <si>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</si>
  <si>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</si>
  <si>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</si>
  <si>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</si>
  <si>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</si>
  <si>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</si>
  <si>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</si>
  <si>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</si>
  <si>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</si>
  <si>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</si>
  <si>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</si>
  <si>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</si>
  <si>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</si>
  <si>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</si>
  <si>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</si>
  <si>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</si>
  <si>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</si>
  <si>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</si>
  <si>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</si>
  <si>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</si>
  <si>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</si>
  <si>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</si>
  <si>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</si>
  <si>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</si>
  <si>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</si>
  <si>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</si>
  <si>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</si>
  <si>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</si>
  <si>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</si>
  <si>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</si>
  <si>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</si>
  <si>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</si>
  <si>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</si>
  <si>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</si>
  <si>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</si>
  <si>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</si>
  <si>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</si>
  <si>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</si>
  <si>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</si>
  <si>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</si>
  <si>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</si>
  <si>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</si>
  <si>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</si>
  <si>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</si>
  <si>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</si>
  <si>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</si>
  <si>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</si>
  <si>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</si>
  <si>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</si>
  <si>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</si>
  <si>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</si>
  <si>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</si>
  <si>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</si>
  <si>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</si>
  <si>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</si>
  <si>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</si>
  <si>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</si>
  <si>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</si>
  <si>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</si>
  <si>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</si>
  <si>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</si>
  <si>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</si>
  <si>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</si>
  <si>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</si>
  <si>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</si>
  <si>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</si>
  <si>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</si>
  <si>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</si>
  <si>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</si>
  <si>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</si>
  <si>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</si>
  <si>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</si>
  <si>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</si>
  <si>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</si>
  <si>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</si>
  <si>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</si>
  <si>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</si>
  <si>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</si>
  <si>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</si>
  <si>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</si>
  <si>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</si>
  <si>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</si>
  <si>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</si>
  <si>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</si>
  <si>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</si>
  <si>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</si>
  <si>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</si>
  <si>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</si>
  <si>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</si>
  <si>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</si>
  <si>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</si>
  <si>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</si>
  <si>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</si>
  <si>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</si>
  <si>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</si>
  <si>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</si>
  <si>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</si>
  <si>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</si>
  <si>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</si>
  <si>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</si>
  <si>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</si>
  <si>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</si>
  <si>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</si>
  <si>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</si>
  <si>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</si>
  <si>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</si>
  <si>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</si>
  <si>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</si>
  <si>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</si>
  <si>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</si>
  <si>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</si>
  <si>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</si>
  <si>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</si>
  <si>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</si>
  <si>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</si>
  <si>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</si>
  <si>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</si>
  <si>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</si>
  <si>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</si>
  <si>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</si>
  <si>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</si>
  <si>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</si>
  <si>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</si>
  <si>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</si>
  <si>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</si>
  <si>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</si>
  <si>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</si>
  <si>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</si>
  <si>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</si>
  <si>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</si>
  <si>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</si>
  <si>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</si>
  <si>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</si>
  <si>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</si>
  <si>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</si>
  <si>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</si>
  <si>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</si>
  <si>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</si>
  <si>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</si>
  <si>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</si>
  <si>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</si>
  <si>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</si>
  <si>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</si>
  <si>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</si>
  <si>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</si>
  <si>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</si>
  <si>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</si>
  <si>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</si>
  <si>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</si>
  <si>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</si>
  <si>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</si>
  <si>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</si>
  <si>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</si>
  <si>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</si>
  <si>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</si>
  <si>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</si>
  <si>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</si>
  <si>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</si>
  <si>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</si>
  <si>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</si>
  <si>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</si>
  <si>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</si>
  <si>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</si>
  <si>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</si>
  <si>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</si>
  <si>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</si>
  <si>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</si>
  <si>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</si>
  <si>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</si>
  <si>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</si>
  <si>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</si>
  <si>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</si>
  <si>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</si>
  <si>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</si>
  <si>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</si>
  <si>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</si>
  <si>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</si>
  <si>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</si>
  <si>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</si>
  <si>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</si>
  <si>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</si>
  <si>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</si>
  <si>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</si>
  <si>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</si>
  <si>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</si>
  <si>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</si>
  <si>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</si>
  <si>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</si>
  <si>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</si>
  <si>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</si>
  <si>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</si>
  <si>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</si>
  <si>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</si>
  <si>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</si>
  <si>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</si>
  <si>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</si>
  <si>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</si>
  <si>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</si>
  <si>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</si>
  <si>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</si>
  <si>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</si>
  <si>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</si>
  <si>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</si>
  <si>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</si>
  <si>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</si>
  <si>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</si>
  <si>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</si>
  <si>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</si>
  <si>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</si>
  <si>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</si>
  <si>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</si>
  <si>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</si>
  <si>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</si>
  <si>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</si>
  <si>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</si>
  <si>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</si>
  <si>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</si>
  <si>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</si>
  <si>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</si>
  <si>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</si>
  <si>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</si>
  <si>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</si>
  <si>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</si>
  <si>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</si>
  <si>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</si>
  <si>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</si>
  <si>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</si>
  <si>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</si>
  <si>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</si>
  <si>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</si>
  <si>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</si>
  <si>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</si>
  <si>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</si>
  <si>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</si>
  <si>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</si>
  <si>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</si>
  <si>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</si>
  <si>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</si>
  <si>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</si>
  <si>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</si>
  <si>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</si>
  <si>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</si>
  <si>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</si>
  <si>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</si>
  <si>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</si>
  <si>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</si>
  <si>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</si>
  <si>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</si>
  <si>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</si>
  <si>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</si>
  <si>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</si>
  <si>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</si>
  <si>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</si>
  <si>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</si>
  <si>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</si>
  <si>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</si>
  <si>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</si>
  <si>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</si>
  <si>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</si>
  <si>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</si>
  <si>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</si>
  <si>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</si>
  <si>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</si>
  <si>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</si>
  <si>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</si>
  <si>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</si>
  <si>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</si>
  <si>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</si>
  <si>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</si>
  <si>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</si>
  <si>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</si>
  <si>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</si>
  <si>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</si>
  <si>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</si>
  <si>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</si>
  <si>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</si>
  <si>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</si>
  <si>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</si>
  <si>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</si>
  <si>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</si>
  <si>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</si>
  <si>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</si>
  <si>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</si>
  <si>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</si>
  <si>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</si>
  <si>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</si>
  <si>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</si>
  <si>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</si>
  <si>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</si>
  <si>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</si>
  <si>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</si>
  <si>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</si>
  <si>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</si>
  <si>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</si>
  <si>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</si>
  <si>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</si>
  <si>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</si>
  <si>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</si>
  <si>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</si>
  <si>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</si>
  <si>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</si>
  <si>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</si>
  <si>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</si>
  <si>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</si>
  <si>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</si>
  <si>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</si>
  <si>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</si>
  <si>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</si>
  <si>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</si>
  <si>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</si>
  <si>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</si>
  <si>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</si>
  <si>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</si>
  <si>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</si>
  <si>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</si>
  <si>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</si>
  <si>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</si>
  <si>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</si>
  <si>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</si>
  <si>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</si>
  <si>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</si>
  <si>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</si>
  <si>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</si>
  <si>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</si>
  <si>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</si>
  <si>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</si>
  <si>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</si>
  <si>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</si>
  <si>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</si>
  <si>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</si>
  <si>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</si>
  <si>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</si>
  <si>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</si>
  <si>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</si>
  <si>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</si>
  <si>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</si>
  <si>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</si>
  <si>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</si>
  <si>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</si>
  <si>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</si>
  <si>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</si>
  <si>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</si>
  <si>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</si>
  <si>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</si>
  <si>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</si>
  <si>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</si>
  <si>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</si>
  <si>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</si>
  <si>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</si>
  <si>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</si>
  <si>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</si>
  <si>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</si>
  <si>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</si>
  <si>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</si>
  <si>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</si>
  <si>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</si>
  <si>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</si>
  <si>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</si>
  <si>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</si>
  <si>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</si>
  <si>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</si>
  <si>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</si>
  <si>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</si>
  <si>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</si>
  <si>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</si>
  <si>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</si>
  <si>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</si>
  <si>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</si>
  <si>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</si>
  <si>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</si>
  <si>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</si>
  <si>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</si>
  <si>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</si>
  <si>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</si>
  <si>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</si>
  <si>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</si>
  <si>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</si>
  <si>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</si>
  <si>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</si>
  <si>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</si>
  <si>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</si>
  <si>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</si>
  <si>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</si>
  <si>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</si>
  <si>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</si>
  <si>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</si>
  <si>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</si>
  <si>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</si>
  <si>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</si>
  <si>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</si>
  <si>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</si>
  <si>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</si>
  <si>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</si>
  <si>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</si>
  <si>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</si>
  <si>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</si>
  <si>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</si>
  <si>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</si>
  <si>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</si>
  <si>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</si>
  <si>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</si>
  <si>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</si>
  <si>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</si>
  <si>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</si>
  <si>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</si>
  <si>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</si>
  <si>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</si>
  <si>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</si>
  <si>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</si>
  <si>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</si>
  <si>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</si>
  <si>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</si>
  <si>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</si>
  <si>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</si>
  <si>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</si>
  <si>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</si>
  <si>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</si>
  <si>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</si>
  <si>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</si>
  <si>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</si>
  <si>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</si>
  <si>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</si>
  <si>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</si>
  <si>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</si>
  <si>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</si>
  <si>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</si>
  <si>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</si>
  <si>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</si>
  <si>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</si>
  <si>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</si>
  <si>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</si>
  <si>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</si>
  <si>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</si>
  <si>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</si>
  <si>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</si>
  <si>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</si>
  <si>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</si>
  <si>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</si>
  <si>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</si>
  <si>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</si>
  <si>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</si>
  <si>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</si>
  <si>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</si>
  <si>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</si>
  <si>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</si>
  <si>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</si>
  <si>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</si>
  <si>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</si>
  <si>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</si>
  <si>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</si>
  <si>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</si>
  <si>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</si>
  <si>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</si>
  <si>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</si>
  <si>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</si>
  <si>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</si>
  <si>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</si>
  <si>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</si>
  <si>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</si>
  <si>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</si>
  <si>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</si>
  <si>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</si>
  <si>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</si>
  <si>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</si>
  <si>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</si>
  <si>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</si>
  <si>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</si>
  <si>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</si>
  <si>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</si>
  <si>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</si>
  <si>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</si>
  <si>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</si>
  <si>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</si>
  <si>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</si>
  <si>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</si>
  <si>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</si>
  <si>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</si>
  <si>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</si>
  <si>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</si>
  <si>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</si>
  <si>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</si>
  <si>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</si>
  <si>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</si>
  <si>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</si>
  <si>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</si>
  <si>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</si>
  <si>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</si>
  <si>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</si>
  <si>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</si>
  <si>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</si>
  <si>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</si>
  <si>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</si>
  <si>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</si>
  <si>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</si>
  <si>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</si>
  <si>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</si>
  <si>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</si>
  <si>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</si>
  <si>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</si>
  <si>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</si>
  <si>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</si>
  <si>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</si>
  <si>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</si>
  <si>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</si>
  <si>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</si>
  <si>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</si>
  <si>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</si>
  <si>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</si>
  <si>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</si>
  <si>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</si>
  <si>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</si>
  <si>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</si>
  <si>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</si>
  <si>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</si>
  <si>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</si>
  <si>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</si>
  <si>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</si>
  <si>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</si>
  <si>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</si>
  <si>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</si>
  <si>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</si>
  <si>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</si>
  <si>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</si>
  <si>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</si>
  <si>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</si>
  <si>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</si>
  <si>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</si>
  <si>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</si>
  <si>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</si>
  <si>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</si>
  <si>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</si>
  <si>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</si>
  <si>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</si>
  <si>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</si>
  <si>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</si>
  <si>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</si>
  <si>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</si>
  <si>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</si>
  <si>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</si>
  <si>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</si>
  <si>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</si>
  <si>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</si>
  <si>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</si>
  <si>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</si>
  <si>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</si>
  <si>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</si>
  <si>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</si>
  <si>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</si>
  <si>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</si>
  <si>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</si>
  <si>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</si>
  <si>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</si>
  <si>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</si>
  <si>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</si>
  <si>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</si>
  <si>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</si>
  <si>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</si>
  <si>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</si>
  <si>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</si>
  <si>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</si>
  <si>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</si>
  <si>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</si>
  <si>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</si>
  <si>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</si>
  <si>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</si>
  <si>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</si>
  <si>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</si>
  <si>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</si>
  <si>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</si>
  <si>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</si>
  <si>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</si>
  <si>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</si>
  <si>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</si>
  <si>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</si>
  <si>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</si>
  <si>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</si>
  <si>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</si>
  <si>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</si>
  <si>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</si>
  <si>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</si>
  <si>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</si>
  <si>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</si>
  <si>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</si>
  <si>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</si>
  <si>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</si>
  <si>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</si>
  <si>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</si>
  <si>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</si>
  <si>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</si>
  <si>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</si>
  <si>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</si>
  <si>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</si>
  <si>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</si>
  <si>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</si>
  <si>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</si>
  <si>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</si>
  <si>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</si>
  <si>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</si>
  <si>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</si>
  <si>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</si>
  <si>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</si>
  <si>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</si>
  <si>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</si>
  <si>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</si>
  <si>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</si>
  <si>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</si>
  <si>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</si>
  <si>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</si>
  <si>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</si>
  <si>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</si>
  <si>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</si>
  <si>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</si>
  <si>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</si>
  <si>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</si>
  <si>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</si>
  <si>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</si>
  <si>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</si>
  <si>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</si>
  <si>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</si>
  <si>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</si>
  <si>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</si>
  <si>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</si>
  <si>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</si>
  <si>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</si>
  <si>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</si>
  <si>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</si>
  <si>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</si>
  <si>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</si>
  <si>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</si>
  <si>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</si>
  <si>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</si>
  <si>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</si>
  <si>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</si>
  <si>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</si>
  <si>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</si>
  <si>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</si>
  <si>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</si>
  <si>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</si>
  <si>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</si>
  <si>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</si>
  <si>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</si>
  <si>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</si>
  <si>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</si>
  <si>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</si>
  <si>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</si>
  <si>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</si>
  <si>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</si>
  <si>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</si>
  <si>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</si>
  <si>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</si>
  <si>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</si>
  <si>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</si>
  <si>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</si>
  <si>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</si>
  <si>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</si>
  <si>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</si>
  <si>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</si>
  <si>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</si>
  <si>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</si>
  <si>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</si>
  <si>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</si>
  <si>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</si>
  <si>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</si>
  <si>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</si>
  <si>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</si>
  <si>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</si>
  <si>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</si>
  <si>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</si>
  <si>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</si>
  <si>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</si>
  <si>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</si>
  <si>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</si>
  <si>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</si>
  <si>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</si>
  <si>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</si>
  <si>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</si>
  <si>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</si>
  <si>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</si>
  <si>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</si>
  <si>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</si>
  <si>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</si>
  <si>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</si>
  <si>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</si>
  <si>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</si>
  <si>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</si>
  <si>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</si>
  <si>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</si>
  <si>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</si>
  <si>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</si>
  <si>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</si>
  <si>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</si>
  <si>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</si>
  <si>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</si>
  <si>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</si>
  <si>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</si>
  <si>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</si>
  <si>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</si>
  <si>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</si>
  <si>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</si>
  <si>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</si>
  <si>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</si>
  <si>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</si>
  <si>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</si>
  <si>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</si>
  <si>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</si>
  <si>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</si>
  <si>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</si>
  <si>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</si>
  <si>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</si>
  <si>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</si>
  <si>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</si>
  <si>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</si>
  <si>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</si>
  <si>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</si>
  <si>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</si>
  <si>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</si>
  <si>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</si>
  <si>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</si>
  <si>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</si>
  <si>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</si>
  <si>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</si>
  <si>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</si>
  <si>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</si>
  <si>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</si>
  <si>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</si>
  <si>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</si>
  <si>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</si>
  <si>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</si>
  <si>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</si>
  <si>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</si>
  <si>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</si>
  <si>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</si>
  <si>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</si>
  <si>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</si>
  <si>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</si>
  <si>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</si>
  <si>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</si>
  <si>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</si>
  <si>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</si>
  <si>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</si>
  <si>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</si>
  <si>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</si>
  <si>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</si>
  <si>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</si>
  <si>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</si>
  <si>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</si>
  <si>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</si>
  <si>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</si>
  <si>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</si>
  <si>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</si>
  <si>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</si>
  <si>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</si>
  <si>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</si>
  <si>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</si>
  <si>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</si>
  <si>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</si>
  <si>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</si>
  <si>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</si>
  <si>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</si>
  <si>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</si>
  <si>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</si>
  <si>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</si>
  <si>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</si>
  <si>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</si>
  <si>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</si>
  <si>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</si>
  <si>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</si>
  <si>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</si>
  <si>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</si>
  <si>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</si>
  <si>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</si>
  <si>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</si>
  <si>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</si>
  <si>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</si>
  <si>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</si>
  <si>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</si>
  <si>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</si>
  <si>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</si>
  <si>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</si>
  <si>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</si>
  <si>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</si>
  <si>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</si>
  <si>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</si>
  <si>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</si>
  <si>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</si>
  <si>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</si>
  <si>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</si>
  <si>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</si>
  <si>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</si>
  <si>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</si>
  <si>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</si>
  <si>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</si>
  <si>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</si>
  <si>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</si>
  <si>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</si>
  <si>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</si>
  <si>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</si>
  <si>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</si>
  <si>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</si>
  <si>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</si>
  <si>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</si>
  <si>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</si>
  <si>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</si>
  <si>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</si>
  <si>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</si>
  <si>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</si>
  <si>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</si>
  <si>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</si>
  <si>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</si>
  <si>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</si>
  <si>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</si>
  <si>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</si>
  <si>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</si>
  <si>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</si>
  <si>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</si>
  <si>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</si>
  <si>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</si>
  <si>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</si>
  <si>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</si>
  <si>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</si>
  <si>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</si>
  <si>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</si>
  <si>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</si>
  <si>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</si>
  <si>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</si>
  <si>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</si>
  <si>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</si>
  <si>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</si>
  <si>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</si>
  <si>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</si>
  <si>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</si>
  <si>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</si>
  <si>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</si>
  <si>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</si>
  <si>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</si>
  <si>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</si>
  <si>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</si>
  <si>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</si>
  <si>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</si>
  <si>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</si>
  <si>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</si>
  <si>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</si>
  <si>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</si>
  <si>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</si>
  <si>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</si>
  <si>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</si>
  <si>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</si>
  <si>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</si>
  <si>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</si>
  <si>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</si>
  <si>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</si>
  <si>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</si>
  <si>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</si>
  <si>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</si>
  <si>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</si>
  <si>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</si>
  <si>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</si>
  <si>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</si>
  <si>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</si>
  <si>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</si>
  <si>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</si>
  <si>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</si>
  <si>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</si>
  <si>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</si>
  <si>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</si>
  <si>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</si>
  <si>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</si>
  <si>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</si>
  <si>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</si>
  <si>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</si>
  <si>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</si>
  <si>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</si>
  <si>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</si>
  <si>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</si>
  <si>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</si>
  <si>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</si>
  <si>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</si>
  <si>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</si>
  <si>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</si>
  <si>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</si>
  <si>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</si>
  <si>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</si>
  <si>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</si>
  <si>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</si>
  <si>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</si>
  <si>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</si>
  <si>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</si>
  <si>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</si>
  <si>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</si>
  <si>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</si>
  <si>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</si>
  <si>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</si>
  <si>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</si>
  <si>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</si>
  <si>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</si>
  <si>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</si>
  <si>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</si>
  <si>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</si>
  <si>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</si>
  <si>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</si>
  <si>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</si>
  <si>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</si>
  <si>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</si>
  <si>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</si>
  <si>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</si>
  <si>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</si>
  <si>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</si>
  <si>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</si>
  <si>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</si>
  <si>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</si>
  <si>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</si>
  <si>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</si>
  <si>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</si>
  <si>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</si>
  <si>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</si>
  <si>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</si>
  <si>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</si>
  <si>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</si>
  <si>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</si>
  <si>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</si>
  <si>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</si>
  <si>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</si>
  <si>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</si>
  <si>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</si>
  <si>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</si>
  <si>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</si>
  <si>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</si>
  <si>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</si>
  <si>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</si>
  <si>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</si>
  <si>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</si>
  <si>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</si>
  <si>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</si>
  <si>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</si>
  <si>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</si>
  <si>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</si>
  <si>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</si>
  <si>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</si>
  <si>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</si>
  <si>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</si>
  <si>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</si>
  <si>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</si>
  <si>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</si>
  <si>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</si>
  <si>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</si>
  <si>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</si>
  <si>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</si>
  <si>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</si>
  <si>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</si>
  <si>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</si>
  <si>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</si>
  <si>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</si>
  <si>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</si>
  <si>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</si>
  <si>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</si>
  <si>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</si>
  <si>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</si>
  <si>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</si>
  <si>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</si>
  <si>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</si>
  <si>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</si>
  <si>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</si>
  <si>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</si>
  <si>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</si>
  <si>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</si>
  <si>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</si>
  <si>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</si>
  <si>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</si>
  <si>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</si>
  <si>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</si>
  <si>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</si>
  <si>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</si>
  <si>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</si>
  <si>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</si>
  <si>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</si>
  <si>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</si>
  <si>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</si>
  <si>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</si>
  <si>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</si>
  <si>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</si>
  <si>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</si>
  <si>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</si>
  <si>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</si>
  <si>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</si>
  <si>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</si>
  <si>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</si>
  <si>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</si>
  <si>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</si>
  <si>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</si>
  <si>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</si>
  <si>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</si>
  <si>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</si>
  <si>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</si>
  <si>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</si>
  <si>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</si>
  <si>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</si>
  <si>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</si>
  <si>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</si>
  <si>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</si>
  <si>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</si>
  <si>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</si>
  <si>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</si>
  <si>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</si>
  <si>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</si>
  <si>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</si>
  <si>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</si>
  <si>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</si>
  <si>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</si>
  <si>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</si>
  <si>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</si>
  <si>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</si>
  <si>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</si>
  <si>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</si>
  <si>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</si>
  <si>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</si>
  <si>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</si>
  <si>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</si>
  <si>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</si>
  <si>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</si>
  <si>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</si>
  <si>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</si>
  <si>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</si>
  <si>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</si>
  <si>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</si>
  <si>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</si>
  <si>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</si>
  <si>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</si>
  <si>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</si>
  <si>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</si>
  <si>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</si>
  <si>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</si>
  <si>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</si>
  <si>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</si>
  <si>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</si>
  <si>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</si>
  <si>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</si>
  <si>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</si>
  <si>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</si>
  <si>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</si>
  <si>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</si>
  <si>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</si>
  <si>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</si>
  <si>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</si>
  <si>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</si>
  <si>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</si>
  <si>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</si>
  <si>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</si>
  <si>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</si>
  <si>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</si>
  <si>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</si>
  <si>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</si>
  <si>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</si>
  <si>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</si>
  <si>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</si>
  <si>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</si>
  <si>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</si>
  <si>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</si>
  <si>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</si>
  <si>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</si>
  <si>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</si>
  <si>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</si>
  <si>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</si>
  <si>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</si>
  <si>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</si>
  <si>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</si>
  <si>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</si>
  <si>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</si>
  <si>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</si>
  <si>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</si>
  <si>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</si>
  <si>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</si>
  <si>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</si>
  <si>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</si>
  <si>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</si>
  <si>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</si>
  <si>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</si>
  <si>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</si>
  <si>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</si>
  <si>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</si>
  <si>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</si>
  <si>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</si>
  <si>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</si>
  <si>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</si>
  <si>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</si>
  <si>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</si>
  <si>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</si>
  <si>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</si>
  <si>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</si>
  <si>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</si>
  <si>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</si>
  <si>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</si>
  <si>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</si>
  <si>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</si>
  <si>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</si>
  <si>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</si>
  <si>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</si>
  <si>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</si>
  <si>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</si>
  <si>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</si>
  <si>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</si>
  <si>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</si>
  <si>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</si>
  <si>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</si>
  <si>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</si>
  <si>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</si>
  <si>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</si>
  <si>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</si>
  <si>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</si>
  <si>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</si>
  <si>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</si>
  <si>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</si>
  <si>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</si>
  <si>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</si>
  <si>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</si>
  <si>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</si>
  <si>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</si>
  <si>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</si>
  <si>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</si>
  <si>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</si>
  <si>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</si>
  <si>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</si>
  <si>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</si>
  <si>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</si>
  <si>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</si>
  <si>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</si>
  <si>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</si>
  <si>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</si>
  <si>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</si>
  <si>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</si>
  <si>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</si>
  <si>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</si>
  <si>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</si>
  <si>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</si>
  <si>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</si>
  <si>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</si>
  <si>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</si>
  <si>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</si>
  <si>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</si>
  <si>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</si>
  <si>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</si>
  <si>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</si>
  <si>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</si>
  <si>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</si>
  <si>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</si>
  <si>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</si>
  <si>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</si>
  <si>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</si>
  <si>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</si>
  <si>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</si>
  <si>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</si>
  <si>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</si>
  <si>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</si>
  <si>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</si>
  <si>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</si>
  <si>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</si>
  <si>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</si>
  <si>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</si>
  <si>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</si>
  <si>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</si>
  <si>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</si>
  <si>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</si>
  <si>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</si>
  <si>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</si>
  <si>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</si>
  <si>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</si>
  <si>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</si>
  <si>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</si>
  <si>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</si>
  <si>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</si>
  <si>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</si>
  <si>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</si>
  <si>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</si>
  <si>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</si>
  <si>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</si>
  <si>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</si>
  <si>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</si>
  <si>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</si>
  <si>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</si>
  <si>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</si>
  <si>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</si>
  <si>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</si>
  <si>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</si>
  <si>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</si>
  <si>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</si>
  <si>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</si>
  <si>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</si>
  <si>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</si>
  <si>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</si>
  <si>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</si>
  <si>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</si>
  <si>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</si>
  <si>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</si>
  <si>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</si>
  <si>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</si>
  <si>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</si>
  <si>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</si>
  <si>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</si>
  <si>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</si>
  <si>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</si>
  <si>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</si>
  <si>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</si>
  <si>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</si>
  <si>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</si>
  <si>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</si>
  <si>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</si>
  <si>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</si>
  <si>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</si>
  <si>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</si>
  <si>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</si>
  <si>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</si>
  <si>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</si>
  <si>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</si>
  <si>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</si>
  <si>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</si>
  <si>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</si>
  <si>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</si>
  <si>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</si>
  <si>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</si>
  <si>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</si>
  <si>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</si>
  <si>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</si>
  <si>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</si>
  <si>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</si>
  <si>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</si>
  <si>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</si>
  <si>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</si>
  <si>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</si>
  <si>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</si>
  <si>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</si>
  <si>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</si>
  <si>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</si>
  <si>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</si>
  <si>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</si>
  <si>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</si>
  <si>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</si>
  <si>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</si>
  <si>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</si>
  <si>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</si>
  <si>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</si>
  <si>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</si>
  <si>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</si>
  <si>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</si>
  <si>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</si>
  <si>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</si>
  <si>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</si>
  <si>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</si>
  <si>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</si>
  <si>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</si>
  <si>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</si>
  <si>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</si>
  <si>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</si>
  <si>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</si>
  <si>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</si>
  <si>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</si>
  <si>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</si>
  <si>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</si>
  <si>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</si>
  <si>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</si>
  <si>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</si>
  <si>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</si>
  <si>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</si>
  <si>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</si>
  <si>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</si>
  <si>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</si>
  <si>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</si>
  <si>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</si>
  <si>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</si>
  <si>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</si>
  <si>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</si>
  <si>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</si>
  <si>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</si>
  <si>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</si>
  <si>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</si>
  <si>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</si>
  <si>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</si>
  <si>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</si>
  <si>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</si>
  <si>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</si>
  <si>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</si>
  <si>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</si>
  <si>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</si>
  <si>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</si>
  <si>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</si>
  <si>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</si>
  <si>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</si>
  <si>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</si>
  <si>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</si>
  <si>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</si>
  <si>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</si>
  <si>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</si>
  <si>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</si>
  <si>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</si>
  <si>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</si>
  <si>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</si>
  <si>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</si>
  <si>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</si>
  <si>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</si>
  <si>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</si>
  <si>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</si>
  <si>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</si>
  <si>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</si>
  <si>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</si>
  <si>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</si>
  <si>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</si>
  <si>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</si>
  <si>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</si>
  <si>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</si>
  <si>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</si>
  <si>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</si>
  <si>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</si>
  <si>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</si>
  <si>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</si>
  <si>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</si>
  <si>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</si>
  <si>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</si>
  <si>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</si>
  <si>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</si>
  <si>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</si>
  <si>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</si>
  <si>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</si>
  <si>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</si>
  <si>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</si>
  <si>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</si>
  <si>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</si>
  <si>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</si>
  <si>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</si>
  <si>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</si>
  <si>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</si>
  <si>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</si>
  <si>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</si>
  <si>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</si>
  <si>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</si>
  <si>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</si>
  <si>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</si>
  <si>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</si>
  <si>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</si>
  <si>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</si>
  <si>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</si>
  <si>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</si>
  <si>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</si>
  <si>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</si>
  <si>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</si>
  <si>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</si>
  <si>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</si>
  <si>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</si>
  <si>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</si>
  <si>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</si>
  <si>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</si>
  <si>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</si>
  <si>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</si>
  <si>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</si>
  <si>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</si>
  <si>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</si>
  <si>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</si>
  <si>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</si>
  <si>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</si>
  <si>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</si>
  <si>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</si>
  <si>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</si>
  <si>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</si>
  <si>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</si>
  <si>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</si>
  <si>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</si>
  <si>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</si>
  <si>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</si>
  <si>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</si>
  <si>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</si>
  <si>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</si>
  <si>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</si>
  <si>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</si>
  <si>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</si>
  <si>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</si>
  <si>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</si>
  <si>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</si>
  <si>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</si>
  <si>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</si>
  <si>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</si>
  <si>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</si>
  <si>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</si>
  <si>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</si>
  <si>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</si>
  <si>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</si>
  <si>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</si>
  <si>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</si>
  <si>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</si>
  <si>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</si>
  <si>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</si>
  <si>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</si>
  <si>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</si>
  <si>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</si>
  <si>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</si>
  <si>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</si>
  <si>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</si>
  <si>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</si>
  <si>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</si>
  <si>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</si>
  <si>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</si>
  <si>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</si>
  <si>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</si>
  <si>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</si>
  <si>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</si>
  <si>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</si>
  <si>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</si>
  <si>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</si>
  <si>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</si>
  <si>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</si>
  <si>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</si>
  <si>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</si>
  <si>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</si>
  <si>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</si>
  <si>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</si>
  <si>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</si>
  <si>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</si>
  <si>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</si>
  <si>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</si>
  <si>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</si>
  <si>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</si>
  <si>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</si>
  <si>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</si>
  <si>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</si>
  <si>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</si>
  <si>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</si>
  <si>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</si>
  <si>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</si>
  <si>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</si>
  <si>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</si>
  <si>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</si>
  <si>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</si>
  <si>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</si>
  <si>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</si>
  <si>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</si>
  <si>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</si>
  <si>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</si>
  <si>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</si>
  <si>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</si>
  <si>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</si>
  <si>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</si>
  <si>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</si>
  <si>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</si>
  <si>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</si>
  <si>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</si>
  <si>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</si>
  <si>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</si>
  <si>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</si>
  <si>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</si>
  <si>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</si>
  <si>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</si>
  <si>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</si>
  <si>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</si>
  <si>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</si>
  <si>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</si>
  <si>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</si>
  <si>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</si>
  <si>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</si>
  <si>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</si>
  <si>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</si>
  <si>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</si>
  <si>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</si>
  <si>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</si>
  <si>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</si>
  <si>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</si>
  <si>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</si>
  <si>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</si>
  <si>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</si>
  <si>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</si>
  <si>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</si>
  <si>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</si>
  <si>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</si>
  <si>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</si>
  <si>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</si>
  <si>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</si>
  <si>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</si>
  <si>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</si>
  <si>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</si>
  <si>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</si>
  <si>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</si>
  <si>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</si>
  <si>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</si>
  <si>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</si>
  <si>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</si>
  <si>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</si>
  <si>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</si>
  <si>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</si>
  <si>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</si>
  <si>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</si>
  <si>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</si>
  <si>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</si>
  <si>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</si>
  <si>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</si>
  <si>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</si>
  <si>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</si>
  <si>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</si>
  <si>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</si>
  <si>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</si>
  <si>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</si>
  <si>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</si>
  <si>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</si>
  <si>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</si>
  <si>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</si>
  <si>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</si>
  <si>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</si>
  <si>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</si>
  <si>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</si>
  <si>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</si>
  <si>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</si>
  <si>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</si>
  <si>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</si>
  <si>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</si>
  <si>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</si>
  <si>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</si>
  <si>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</si>
  <si>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</si>
  <si>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</si>
  <si>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</si>
  <si>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</si>
  <si>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</si>
  <si>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</si>
  <si>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</si>
  <si>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</si>
  <si>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</si>
  <si>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</si>
  <si>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</si>
  <si>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</si>
  <si>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</si>
  <si>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</si>
  <si>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</si>
  <si>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</si>
  <si>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</si>
  <si>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</si>
  <si>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</si>
  <si>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</si>
  <si>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</si>
  <si>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</si>
  <si>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</si>
  <si>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</si>
  <si>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</si>
  <si>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</si>
  <si>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</si>
  <si>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</si>
  <si>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</si>
  <si>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</si>
  <si>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</si>
  <si>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</si>
  <si>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</si>
  <si>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</si>
  <si>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</si>
  <si>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</si>
  <si>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</si>
  <si>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</si>
  <si>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</si>
  <si>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</si>
  <si>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</si>
  <si>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</si>
  <si>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</si>
  <si>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</si>
  <si>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</si>
  <si>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</si>
  <si>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</si>
  <si>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</si>
  <si>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</si>
  <si>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</si>
  <si>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</si>
  <si>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</si>
  <si>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</si>
  <si>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</si>
  <si>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</si>
  <si>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</si>
  <si>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</si>
  <si>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</si>
  <si>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</si>
  <si>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</si>
  <si>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</si>
  <si>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</si>
  <si>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</si>
  <si>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</si>
  <si>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</si>
  <si>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</si>
  <si>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</si>
  <si>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</si>
  <si>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</si>
  <si>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</si>
  <si>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</si>
  <si>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</si>
  <si>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</si>
  <si>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</si>
  <si>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</si>
  <si>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</si>
  <si>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</si>
  <si>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</si>
  <si>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</si>
  <si>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</si>
  <si>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</si>
  <si>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</si>
  <si>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</si>
  <si>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</si>
  <si>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</si>
  <si>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</si>
  <si>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</si>
  <si>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</si>
  <si>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</si>
  <si>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</si>
  <si>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</si>
  <si>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</si>
  <si>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</si>
  <si>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</si>
  <si>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</si>
  <si>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</si>
  <si>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</si>
  <si>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</si>
  <si>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</si>
  <si>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</si>
  <si>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</si>
  <si>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</si>
  <si>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</si>
  <si>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</si>
  <si>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</si>
  <si>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</si>
  <si>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</si>
  <si>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</si>
  <si>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</si>
  <si>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</si>
  <si>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</si>
  <si>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</si>
  <si>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</si>
  <si>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</si>
  <si>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</si>
  <si>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</si>
  <si>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</si>
  <si>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</si>
  <si>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</si>
  <si>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</si>
  <si>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</si>
  <si>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</si>
  <si>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</si>
  <si>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</si>
  <si>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</si>
  <si>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</si>
  <si>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</si>
  <si>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</si>
  <si>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</si>
  <si>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</si>
  <si>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</si>
  <si>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</si>
  <si>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</si>
  <si>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</si>
  <si>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</si>
  <si>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</si>
  <si>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</si>
  <si>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</si>
  <si>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</si>
  <si>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</si>
  <si>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</si>
  <si>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</si>
  <si>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</si>
  <si>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</si>
  <si>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</si>
  <si>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</si>
  <si>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</si>
  <si>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</si>
  <si>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</si>
  <si>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</si>
  <si>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</si>
  <si>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</si>
  <si>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</si>
  <si>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</si>
  <si>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</si>
  <si>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</si>
  <si>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</si>
  <si>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</si>
  <si>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</si>
  <si>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</si>
  <si>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</si>
  <si>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</si>
  <si>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</si>
  <si>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</si>
  <si>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</si>
  <si>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</si>
  <si>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</si>
  <si>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</si>
  <si>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</si>
  <si>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</si>
  <si>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</si>
  <si>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</si>
  <si>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</si>
  <si>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</si>
  <si>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</si>
  <si>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</si>
  <si>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</si>
  <si>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</si>
  <si>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</si>
  <si>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</si>
  <si>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</si>
  <si>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</si>
  <si>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</si>
  <si>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</si>
  <si>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</si>
  <si>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</si>
  <si>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</si>
  <si>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</si>
  <si>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</si>
  <si>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</si>
  <si>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</si>
  <si>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</si>
  <si>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</si>
  <si>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</si>
  <si>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</si>
  <si>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</si>
  <si>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</si>
  <si>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</si>
  <si>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</si>
  <si>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</si>
  <si>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</si>
  <si>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</si>
  <si>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</si>
  <si>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</si>
  <si>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</si>
  <si>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</si>
  <si>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</si>
  <si>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</si>
  <si>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</si>
  <si>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</si>
  <si>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</si>
  <si>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</si>
  <si>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</si>
  <si>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</si>
  <si>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</si>
  <si>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</si>
  <si>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</si>
  <si>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</si>
  <si>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</si>
  <si>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</si>
  <si>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</si>
  <si>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</si>
  <si>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</si>
  <si>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</si>
  <si>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</si>
  <si>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</si>
  <si>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</si>
  <si>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</si>
  <si>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</si>
  <si>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</si>
  <si>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</si>
  <si>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</si>
  <si>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</si>
  <si>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</si>
  <si>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</si>
  <si>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</si>
  <si>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</si>
  <si>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</si>
  <si>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</si>
  <si>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</si>
  <si>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</si>
  <si>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</si>
  <si>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</si>
  <si>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</si>
  <si>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</si>
  <si>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</si>
  <si>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</si>
  <si>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</si>
  <si>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</si>
  <si>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</si>
  <si>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</si>
  <si>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</si>
  <si>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</si>
  <si>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</si>
  <si>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</si>
  <si>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</si>
  <si>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</si>
  <si>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</si>
  <si>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</si>
  <si>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</si>
  <si>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</si>
  <si>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</si>
  <si>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</si>
  <si>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</si>
  <si>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</si>
  <si>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</si>
  <si>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</si>
  <si>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</si>
  <si>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</si>
  <si>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</si>
  <si>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</si>
  <si>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</si>
  <si>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</si>
  <si>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</si>
  <si>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</si>
  <si>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</si>
  <si>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</si>
  <si>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</si>
  <si>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</si>
  <si>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</si>
  <si>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</si>
  <si>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</si>
  <si>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</si>
  <si>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</si>
  <si>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</si>
  <si>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</si>
  <si>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</si>
  <si>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</si>
  <si>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</si>
  <si>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</si>
  <si>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</si>
  <si>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</si>
  <si>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</si>
  <si>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</si>
  <si>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</si>
  <si>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</si>
  <si>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</si>
  <si>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</si>
  <si>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</si>
  <si>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</si>
  <si>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</si>
  <si>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</si>
  <si>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</si>
  <si>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</si>
  <si>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</si>
  <si>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</si>
  <si>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</si>
  <si>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</si>
  <si>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</si>
  <si>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</si>
  <si>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</si>
  <si>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</si>
  <si>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</si>
  <si>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</si>
  <si>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</si>
  <si>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</si>
  <si>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</si>
  <si>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</si>
  <si>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</si>
  <si>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</si>
  <si>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</si>
  <si>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</si>
  <si>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</si>
  <si>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</si>
  <si>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</si>
  <si>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</si>
  <si>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</si>
  <si>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</si>
  <si>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</si>
  <si>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</si>
  <si>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</si>
  <si>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</si>
  <si>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</si>
  <si>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</si>
  <si>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</si>
  <si>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</si>
  <si>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</si>
  <si>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</si>
  <si>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</si>
  <si>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</si>
  <si>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</si>
  <si>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</si>
  <si>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</si>
  <si>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</si>
  <si>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</si>
  <si>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</si>
  <si>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</si>
  <si>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</si>
  <si>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</si>
  <si>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</si>
  <si>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</si>
  <si>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</si>
  <si>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</si>
  <si>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</si>
  <si>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</si>
  <si>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</si>
  <si>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</si>
  <si>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</si>
  <si>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</si>
  <si>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</si>
  <si>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</si>
  <si>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</si>
  <si>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</si>
  <si>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</si>
  <si>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</si>
  <si>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</si>
  <si>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</si>
  <si>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</si>
  <si>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</si>
  <si>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</si>
  <si>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</si>
  <si>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</si>
  <si>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</si>
  <si>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</si>
  <si>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</si>
  <si>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</si>
  <si>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</si>
  <si>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</si>
  <si>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</si>
  <si>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</si>
  <si>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</si>
  <si>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</si>
  <si>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</si>
  <si>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</si>
  <si>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</si>
  <si>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</si>
  <si>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</si>
  <si>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</si>
  <si>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</si>
  <si>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</si>
  <si>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</si>
  <si>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</si>
  <si>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</si>
  <si>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</si>
  <si>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</si>
  <si>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</si>
  <si>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</si>
  <si>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</si>
  <si>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</si>
  <si>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</si>
  <si>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</si>
  <si>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</si>
  <si>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</si>
  <si>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</si>
  <si>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</si>
  <si>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</si>
  <si>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</si>
  <si>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</si>
  <si>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</si>
  <si>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</si>
  <si>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</si>
  <si>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</si>
  <si>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</si>
  <si>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</si>
  <si>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</si>
  <si>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</si>
  <si>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</si>
  <si>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</si>
  <si>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</si>
  <si>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</si>
  <si>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</si>
  <si>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</si>
  <si>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</si>
  <si>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</si>
  <si>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</si>
  <si>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</si>
  <si>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</si>
  <si>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</si>
  <si>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</si>
  <si>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</si>
  <si>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</si>
  <si>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</si>
  <si>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</si>
  <si>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</si>
  <si>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</si>
  <si>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</si>
  <si>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</si>
  <si>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</si>
  <si>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</si>
  <si>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</si>
  <si>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</si>
  <si>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</si>
  <si>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</si>
  <si>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</si>
  <si>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</si>
  <si>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</si>
  <si>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</si>
  <si>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</si>
  <si>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</si>
  <si>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</si>
  <si>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</si>
  <si>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</si>
  <si>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</si>
  <si>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</si>
  <si>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</si>
  <si>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</si>
  <si>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</si>
  <si>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</si>
  <si>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</si>
  <si>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</si>
  <si>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</si>
  <si>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</si>
  <si>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</si>
  <si>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</si>
  <si>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</si>
  <si>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</si>
  <si>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</si>
  <si>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</si>
  <si>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</si>
  <si>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</si>
  <si>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</si>
  <si>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</si>
  <si>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</si>
  <si>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</si>
  <si>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</si>
  <si>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</si>
  <si>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</si>
  <si>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</si>
  <si>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</si>
  <si>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</si>
  <si>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</si>
  <si>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</si>
  <si>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</si>
  <si>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</si>
  <si>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</si>
  <si>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</si>
  <si>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</si>
  <si>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</si>
  <si>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</si>
  <si>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</si>
  <si>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</si>
  <si>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</si>
  <si>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</si>
  <si>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</si>
  <si>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</si>
  <si>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</si>
  <si>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</si>
  <si>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</si>
  <si>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</si>
  <si>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</si>
  <si>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</si>
  <si>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</si>
  <si>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</si>
  <si>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</si>
  <si>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</si>
  <si>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</si>
  <si>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</si>
  <si>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</si>
  <si>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</si>
  <si>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</si>
  <si>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</si>
  <si>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</si>
  <si>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</si>
  <si>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</si>
  <si>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</si>
  <si>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</si>
  <si>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</si>
  <si>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</si>
  <si>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</si>
  <si>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</si>
  <si>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</si>
  <si>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</si>
  <si>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</si>
  <si>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</si>
  <si>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</si>
  <si>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</si>
  <si>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</si>
  <si>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</si>
  <si>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</si>
  <si>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</si>
  <si>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</si>
  <si>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</si>
  <si>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</si>
  <si>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</si>
  <si>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</si>
  <si>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</si>
  <si>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</si>
  <si>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</si>
  <si>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</si>
  <si>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</si>
  <si>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</si>
  <si>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</si>
  <si>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</si>
  <si>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</si>
  <si>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</si>
  <si>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</si>
  <si>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</si>
  <si>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</si>
  <si>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</si>
  <si>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</si>
  <si>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</si>
  <si>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</si>
  <si>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</si>
  <si>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</si>
  <si>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</si>
  <si>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</si>
  <si>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</si>
  <si>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</si>
  <si>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</si>
  <si>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</si>
  <si>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</si>
  <si>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</si>
  <si>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</si>
  <si>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</si>
  <si>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</si>
  <si>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</si>
  <si>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</si>
  <si>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</si>
  <si>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</si>
  <si>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</si>
  <si>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</si>
  <si>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</si>
  <si>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</si>
  <si>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</si>
  <si>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</si>
  <si>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</si>
  <si>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</si>
  <si>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</si>
  <si>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</si>
  <si>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</si>
  <si>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</si>
  <si>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</si>
  <si>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</si>
  <si>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</si>
  <si>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</si>
  <si>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</si>
  <si>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</si>
  <si>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</si>
  <si>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</si>
  <si>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</si>
  <si>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</si>
  <si>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</si>
  <si>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</si>
  <si>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</si>
  <si>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</si>
  <si>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</si>
  <si>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</si>
  <si>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</si>
  <si>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</si>
  <si>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</si>
  <si>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</si>
  <si>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</si>
  <si>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</si>
  <si>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</si>
  <si>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</si>
  <si>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</si>
  <si>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</si>
  <si>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</si>
  <si>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</si>
  <si>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</si>
  <si>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</si>
  <si>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</si>
  <si>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</si>
  <si>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</si>
  <si>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</si>
  <si>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</si>
  <si>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</si>
  <si>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</si>
  <si>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</si>
  <si>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</si>
  <si>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</si>
  <si>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</si>
  <si>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</si>
  <si>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</si>
  <si>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</si>
  <si>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</si>
  <si>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</si>
  <si>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</si>
  <si>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</si>
  <si>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</si>
  <si>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</si>
  <si>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</si>
  <si>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</si>
  <si>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</si>
  <si>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</si>
  <si>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</si>
  <si>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</si>
  <si>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</si>
  <si>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</si>
  <si>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</si>
  <si>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</si>
  <si>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</si>
  <si>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</si>
  <si>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</si>
  <si>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</si>
  <si>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</si>
  <si>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</si>
  <si>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</si>
  <si>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</si>
  <si>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</si>
  <si>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</si>
  <si>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</si>
  <si>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</si>
  <si>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</si>
  <si>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</si>
  <si>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</si>
  <si>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</si>
  <si>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</si>
  <si>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</si>
  <si>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</si>
  <si>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</si>
  <si>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</si>
  <si>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</si>
  <si>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</si>
  <si>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</si>
  <si>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</si>
  <si>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</si>
  <si>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</si>
  <si>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</si>
  <si>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</si>
  <si>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</si>
  <si>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</si>
  <si>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</si>
  <si>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</si>
  <si>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</si>
  <si>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</si>
  <si>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</si>
  <si>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</si>
  <si>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</si>
  <si>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</si>
  <si>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</si>
  <si>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</si>
  <si>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</si>
  <si>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</si>
  <si>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</si>
  <si>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</si>
  <si>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</si>
  <si>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</si>
  <si>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</si>
  <si>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</si>
  <si>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</si>
  <si>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</si>
  <si>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</si>
  <si>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</si>
  <si>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</si>
  <si>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</si>
  <si>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</si>
  <si>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</si>
  <si>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</si>
  <si>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</si>
  <si>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</si>
  <si>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</si>
  <si>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</si>
  <si>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</si>
  <si>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</si>
  <si>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</si>
  <si>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</si>
  <si>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</si>
  <si>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</si>
  <si>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</si>
  <si>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</si>
  <si>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</si>
  <si>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</si>
  <si>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</si>
  <si>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</si>
  <si>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</si>
  <si>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</si>
  <si>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</si>
  <si>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</si>
  <si>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</si>
  <si>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</si>
  <si>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</si>
  <si>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</si>
  <si>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</si>
  <si>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</si>
  <si>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</si>
  <si>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</si>
  <si>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</si>
  <si>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</si>
  <si>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</si>
  <si>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</si>
  <si>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</si>
  <si>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</si>
  <si>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</si>
  <si>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</si>
  <si>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</si>
  <si>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</si>
  <si>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</si>
  <si>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</si>
  <si>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</si>
  <si>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</si>
  <si>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</si>
  <si>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</si>
  <si>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</si>
  <si>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</si>
  <si>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</si>
  <si>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</si>
  <si>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</si>
  <si>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</si>
  <si>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</si>
  <si>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</si>
  <si>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</si>
  <si>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</si>
  <si>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</si>
  <si>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</si>
  <si>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</si>
  <si>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</si>
  <si>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</si>
  <si>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</si>
  <si>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</si>
  <si>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</si>
  <si>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</si>
  <si>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</si>
  <si>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</si>
  <si>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</si>
  <si>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</si>
  <si>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</si>
  <si>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</si>
  <si>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</si>
  <si>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</si>
  <si>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</si>
  <si>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</si>
  <si>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</si>
  <si>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</si>
  <si>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</si>
  <si>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</si>
  <si>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</si>
  <si>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</si>
  <si>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</si>
  <si>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</si>
  <si>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</si>
  <si>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</si>
  <si>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</si>
  <si>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</si>
  <si>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</si>
  <si>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</si>
  <si>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</si>
  <si>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</si>
  <si>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</si>
  <si>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</si>
  <si>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</si>
  <si>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</si>
  <si>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</si>
  <si>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</si>
  <si>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</si>
  <si>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</si>
  <si>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</si>
  <si>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</si>
  <si>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</si>
  <si>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</si>
  <si>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</si>
  <si>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</si>
  <si>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</si>
  <si>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</si>
  <si>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</si>
  <si>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</si>
  <si>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</si>
  <si>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</si>
  <si>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</si>
  <si>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</si>
  <si>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</si>
  <si>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</si>
  <si>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</si>
  <si>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</si>
  <si>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</si>
  <si>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</si>
  <si>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</si>
  <si>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</si>
  <si>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</si>
  <si>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</si>
  <si>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</si>
  <si>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</si>
  <si>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</si>
  <si>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</si>
  <si>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</si>
  <si>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</si>
  <si>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</si>
  <si>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</si>
  <si>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</si>
  <si>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</si>
  <si>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</si>
  <si>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</si>
  <si>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</si>
  <si>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</si>
  <si>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</si>
  <si>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</si>
  <si>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</si>
  <si>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</si>
  <si>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</si>
  <si>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</si>
  <si>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</si>
  <si>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</si>
  <si>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</si>
  <si>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</si>
  <si>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</si>
  <si>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</si>
  <si>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</si>
  <si>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</si>
  <si>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</si>
  <si>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</si>
  <si>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</si>
  <si>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</si>
  <si>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</si>
  <si>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</si>
  <si>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</si>
  <si>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</si>
  <si>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</si>
  <si>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</si>
  <si>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</si>
  <si>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</si>
  <si>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</si>
  <si>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</si>
  <si>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</si>
  <si>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</si>
  <si>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</si>
  <si>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</si>
  <si>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</si>
  <si>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</si>
  <si>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</si>
  <si>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</si>
  <si>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</si>
  <si>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</si>
  <si>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</si>
  <si>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</si>
  <si>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</si>
  <si>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</si>
  <si>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</si>
  <si>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</si>
  <si>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</si>
  <si>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</si>
  <si>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</si>
  <si>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</si>
  <si>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</si>
  <si>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</si>
  <si>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</si>
  <si>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</si>
  <si>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</si>
  <si>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</si>
  <si>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</si>
  <si>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</si>
  <si>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</si>
  <si>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</si>
  <si>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</si>
  <si>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</si>
  <si>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</si>
  <si>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</si>
  <si>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</si>
  <si>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</si>
  <si>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</si>
  <si>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</si>
  <si>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</si>
  <si>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</si>
  <si>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</si>
  <si>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</si>
  <si>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</si>
  <si>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</si>
  <si>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</si>
  <si>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</si>
  <si>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</si>
  <si>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</si>
  <si>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</si>
  <si>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</si>
  <si>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</si>
  <si>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</si>
  <si>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</si>
  <si>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</si>
  <si>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</si>
  <si>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</si>
  <si>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</si>
  <si>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</si>
  <si>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</si>
  <si>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</si>
  <si>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</si>
  <si>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</si>
  <si>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</si>
  <si>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</si>
  <si>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</si>
  <si>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</si>
  <si>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</si>
  <si>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</si>
  <si>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</si>
  <si>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</si>
  <si>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</si>
  <si>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</si>
  <si>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</si>
  <si>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</si>
  <si>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</si>
  <si>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</si>
  <si>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</si>
  <si>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</si>
  <si>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</si>
  <si>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</si>
  <si>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</si>
  <si>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</si>
  <si>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</si>
  <si>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</si>
  <si>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</si>
  <si>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</si>
  <si>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</si>
  <si>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</si>
  <si>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</si>
  <si>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</si>
  <si>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</si>
  <si>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</si>
  <si>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</si>
  <si>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</si>
  <si>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</si>
  <si>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</si>
  <si>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</si>
  <si>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</si>
  <si>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</si>
  <si>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</si>
  <si>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</si>
  <si>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</si>
  <si>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</si>
  <si>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</si>
  <si>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</si>
  <si>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</si>
  <si>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</si>
  <si>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</si>
  <si>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</si>
  <si>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</si>
  <si>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</si>
  <si>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</si>
  <si>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</si>
  <si>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</si>
  <si>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</si>
  <si>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</si>
  <si>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</si>
  <si>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</si>
  <si>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</si>
  <si>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</si>
  <si>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</si>
  <si>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</si>
  <si>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</si>
  <si>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</si>
  <si>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</si>
  <si>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</si>
  <si>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</si>
  <si>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</si>
  <si>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</si>
  <si>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</si>
  <si>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</si>
  <si>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</si>
  <si>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</si>
  <si>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</si>
  <si>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</si>
  <si>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</si>
  <si>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</si>
  <si>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</si>
  <si>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</si>
  <si>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</si>
  <si>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</si>
  <si>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</si>
  <si>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</si>
  <si>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</si>
  <si>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</si>
  <si>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</si>
  <si>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</si>
  <si>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</si>
  <si>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</si>
  <si>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</si>
  <si>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</si>
  <si>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</si>
  <si>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</si>
  <si>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</si>
  <si>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</si>
  <si>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</si>
  <si>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</si>
  <si>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</si>
  <si>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</si>
  <si>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</si>
  <si>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</si>
  <si>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</si>
  <si>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</si>
  <si>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</si>
  <si>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</si>
  <si>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</si>
  <si>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</si>
  <si>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</si>
  <si>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</si>
  <si>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</si>
  <si>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</si>
  <si>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</si>
  <si>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</si>
  <si>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</si>
  <si>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</si>
  <si>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</si>
  <si>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</si>
  <si>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</si>
  <si>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</si>
  <si>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</si>
  <si>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</si>
  <si>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</si>
  <si>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</si>
  <si>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</si>
  <si>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</si>
  <si>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</si>
  <si>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</si>
  <si>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</si>
  <si>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</si>
  <si>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</si>
  <si>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</si>
  <si>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</si>
  <si>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</si>
  <si>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</si>
  <si>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</si>
  <si>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</si>
  <si>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</si>
  <si>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</si>
  <si>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</si>
  <si>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</si>
  <si>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</si>
  <si>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</si>
  <si>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</si>
  <si>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</si>
  <si>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</si>
  <si>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</si>
  <si>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</si>
  <si>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</si>
  <si>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</si>
  <si>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</si>
  <si>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</si>
  <si>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</si>
  <si>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</si>
  <si>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</si>
  <si>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</si>
  <si>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</si>
  <si>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</si>
  <si>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</si>
  <si>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</si>
  <si>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</si>
  <si>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</si>
  <si>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</si>
  <si>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</si>
  <si>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</si>
  <si>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</si>
  <si>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</si>
  <si>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</si>
  <si>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</si>
  <si>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</si>
  <si>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</si>
  <si>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</si>
  <si>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</si>
  <si>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</si>
  <si>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</si>
  <si>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</si>
  <si>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</si>
  <si>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</si>
  <si>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</si>
  <si>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</si>
  <si>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</si>
  <si>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</si>
  <si>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</si>
  <si>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</si>
  <si>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</si>
  <si>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</si>
  <si>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</si>
  <si>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</si>
  <si>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</si>
  <si>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</si>
  <si>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</si>
  <si>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</si>
  <si>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</si>
  <si>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</si>
  <si>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</si>
  <si>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</si>
  <si>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</si>
  <si>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</si>
  <si>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</si>
  <si>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</si>
  <si>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</si>
  <si>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</si>
  <si>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</si>
  <si>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</si>
  <si>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</si>
  <si>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</si>
  <si>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</si>
  <si>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</si>
  <si>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</si>
  <si>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</si>
  <si>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</si>
  <si>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</si>
  <si>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</si>
  <si>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</si>
  <si>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</si>
  <si>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</si>
  <si>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</si>
  <si>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</si>
  <si>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</si>
  <si>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</si>
  <si>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</si>
  <si>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</si>
  <si>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</si>
  <si>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</si>
  <si>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</si>
  <si>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</si>
  <si>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</si>
  <si>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</si>
  <si>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</si>
  <si>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</si>
  <si>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</si>
  <si>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</si>
  <si>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</si>
  <si>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</si>
  <si>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</si>
  <si>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</si>
  <si>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</si>
  <si>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</si>
  <si>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</si>
  <si>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</si>
  <si>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</si>
  <si>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</si>
  <si>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</si>
  <si>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</si>
  <si>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</si>
  <si>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</si>
  <si>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</si>
  <si>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</si>
  <si>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</si>
  <si>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</si>
  <si>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</si>
  <si>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</si>
  <si>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</si>
  <si>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</si>
  <si>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</si>
  <si>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</si>
  <si>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</si>
  <si>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</si>
  <si>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</si>
  <si>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</si>
  <si>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</si>
  <si>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</si>
  <si>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</si>
  <si>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</si>
  <si>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</si>
  <si>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</si>
  <si>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</si>
  <si>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</si>
  <si>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</si>
  <si>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</si>
  <si>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</si>
  <si>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</si>
  <si>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</si>
  <si>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</si>
  <si>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</si>
  <si>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</si>
  <si>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</si>
  <si>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</si>
  <si>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</si>
  <si>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</si>
  <si>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</si>
  <si>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</si>
  <si>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</si>
  <si>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</si>
  <si>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</si>
  <si>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</si>
  <si>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</si>
  <si>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</si>
  <si>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</si>
  <si>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</si>
  <si>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</si>
  <si>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</si>
  <si>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</si>
  <si>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</si>
  <si>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</si>
  <si>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</si>
  <si>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</si>
  <si>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</si>
  <si>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</si>
  <si>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</si>
  <si>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</si>
  <si>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</si>
  <si>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</si>
  <si>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</si>
  <si>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</si>
  <si>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</si>
  <si>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</si>
  <si>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</si>
  <si>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</si>
  <si>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</si>
  <si>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</si>
  <si>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</si>
  <si>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</si>
  <si>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</si>
  <si>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</si>
  <si>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</si>
  <si>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</si>
  <si>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</si>
  <si>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</si>
  <si>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</si>
  <si>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</si>
  <si>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</si>
  <si>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</si>
  <si>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</si>
  <si>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</si>
  <si>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</si>
  <si>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</si>
  <si>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</si>
  <si>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</si>
  <si>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</si>
  <si>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</si>
  <si>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</si>
  <si>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</si>
  <si>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</si>
  <si>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</si>
  <si>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</si>
  <si>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</si>
  <si>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</si>
  <si>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</si>
  <si>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</si>
  <si>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</si>
  <si>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</si>
  <si>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</si>
  <si>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</si>
  <si>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</si>
  <si>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</si>
  <si>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</si>
  <si>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</si>
  <si>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</si>
  <si>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</si>
  <si>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</si>
  <si>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</si>
  <si>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</si>
  <si>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</si>
  <si>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</si>
  <si>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</si>
  <si>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</si>
  <si>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</si>
  <si>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</si>
  <si>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</si>
  <si>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</si>
  <si>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</si>
  <si>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</si>
  <si>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</si>
  <si>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</si>
  <si>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</si>
  <si>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</si>
  <si>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</si>
  <si>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</si>
  <si>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</si>
  <si>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</si>
  <si>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</si>
  <si>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</si>
  <si>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</si>
  <si>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</si>
  <si>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</si>
  <si>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</si>
  <si>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</si>
  <si>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</si>
  <si>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</si>
  <si>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</si>
  <si>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</si>
  <si>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</si>
  <si>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</si>
  <si>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</si>
  <si>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</si>
  <si>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</si>
  <si>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</si>
  <si>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</si>
  <si>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</si>
  <si>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</si>
  <si>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</si>
  <si>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</si>
  <si>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</si>
  <si>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</si>
  <si>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</si>
  <si>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</si>
  <si>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</si>
  <si>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</si>
  <si>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</si>
  <si>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</si>
  <si>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</si>
  <si>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</si>
  <si>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</si>
  <si>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</si>
  <si>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</si>
  <si>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</si>
  <si>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</si>
  <si>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</si>
  <si>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</si>
  <si>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</si>
  <si>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</si>
  <si>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</si>
  <si>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</si>
  <si>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</si>
  <si>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</si>
  <si>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</si>
  <si>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</si>
  <si>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</si>
  <si>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</si>
  <si>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</si>
  <si>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</si>
  <si>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</si>
  <si>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</si>
  <si>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</si>
  <si>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</si>
  <si>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</si>
  <si>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</si>
  <si>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</si>
  <si>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</si>
  <si>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</si>
  <si>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</si>
  <si>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</si>
  <si>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</si>
  <si>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</si>
  <si>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</si>
  <si>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</si>
  <si>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</si>
  <si>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</si>
  <si>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</si>
  <si>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</si>
  <si>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</si>
  <si>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</si>
  <si>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</si>
  <si>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</si>
  <si>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</si>
  <si>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</si>
  <si>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</si>
  <si>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</si>
  <si>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</si>
  <si>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</si>
  <si>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</si>
  <si>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</si>
  <si>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</si>
  <si>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</si>
  <si>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</si>
  <si>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</si>
  <si>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</si>
  <si>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</si>
  <si>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</si>
  <si>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</si>
  <si>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</si>
  <si>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</si>
  <si>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</si>
  <si>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</si>
  <si>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</si>
  <si>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</si>
  <si>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</si>
  <si>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</si>
  <si>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</si>
  <si>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</si>
  <si>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</si>
  <si>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</si>
  <si>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</si>
  <si>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</si>
  <si>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</si>
  <si>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</si>
  <si>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</si>
  <si>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</si>
  <si>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</si>
  <si>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</si>
  <si>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</si>
  <si>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</si>
  <si>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</si>
  <si>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</si>
  <si>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</si>
  <si>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</si>
  <si>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</si>
  <si>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</si>
  <si>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</si>
  <si>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</si>
  <si>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</si>
  <si>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</si>
  <si>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</si>
  <si>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</si>
  <si>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</si>
  <si>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</si>
  <si>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</si>
  <si>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</si>
  <si>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</si>
  <si>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</si>
  <si>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</si>
  <si>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</si>
  <si>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</si>
  <si>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</si>
  <si>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</si>
  <si>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</si>
  <si>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</si>
  <si>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</si>
  <si>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</si>
  <si>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</si>
  <si>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</si>
  <si>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</si>
  <si>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</si>
  <si>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</si>
  <si>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</si>
  <si>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</si>
  <si>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</si>
  <si>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</si>
  <si>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</si>
  <si>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</si>
  <si>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</si>
  <si>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</si>
  <si>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</si>
  <si>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</si>
  <si>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</si>
  <si>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</si>
  <si>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</si>
  <si>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</si>
  <si>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</si>
  <si>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</si>
  <si>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</si>
  <si>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</si>
  <si>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</si>
  <si>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</si>
  <si>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</si>
  <si>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</si>
  <si>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</si>
  <si>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</si>
  <si>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</si>
  <si>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</si>
  <si>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</si>
  <si>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</si>
  <si>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</si>
  <si>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</si>
  <si>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</si>
  <si>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</si>
  <si>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</si>
  <si>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</si>
  <si>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</si>
  <si>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</si>
  <si>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</si>
  <si>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</si>
  <si>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</si>
  <si>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</si>
  <si>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</si>
  <si>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</si>
  <si>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</si>
  <si>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</si>
  <si>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</si>
  <si>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</si>
  <si>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</si>
  <si>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</si>
  <si>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</si>
  <si>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</si>
  <si>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</si>
  <si>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</si>
  <si>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</si>
  <si>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</si>
  <si>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</si>
  <si>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</si>
  <si>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</si>
  <si>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</si>
  <si>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</si>
  <si>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</si>
  <si>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</si>
  <si>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</si>
  <si>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</si>
  <si>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</si>
  <si>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</si>
  <si>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</si>
  <si>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</si>
  <si>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</si>
  <si>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</si>
  <si>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</si>
  <si>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</si>
  <si>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</si>
  <si>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</si>
  <si>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</si>
  <si>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</si>
  <si>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</si>
  <si>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</si>
  <si>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</si>
  <si>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</si>
  <si>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</si>
  <si>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</si>
  <si>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</si>
  <si>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</si>
  <si>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</si>
  <si>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</si>
  <si>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</si>
  <si>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</si>
  <si>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</si>
  <si>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</si>
  <si>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</si>
  <si>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</si>
  <si>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</si>
  <si>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</si>
  <si>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</si>
  <si>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</si>
  <si>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</si>
  <si>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</si>
  <si>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</si>
  <si>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</si>
  <si>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</si>
  <si>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</si>
  <si>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</si>
  <si>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</si>
  <si>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</si>
  <si>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</si>
  <si>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</si>
  <si>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</si>
  <si>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</si>
  <si>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</si>
  <si>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</si>
  <si>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</si>
  <si>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</si>
  <si>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</si>
  <si>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</si>
  <si>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</si>
  <si>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</si>
  <si>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</si>
  <si>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</si>
  <si>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</si>
  <si>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</si>
  <si>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</si>
  <si>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</si>
  <si>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</si>
  <si>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</si>
  <si>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</si>
  <si>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</si>
  <si>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</si>
  <si>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</si>
  <si>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</si>
  <si>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</si>
  <si>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</si>
  <si>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</si>
  <si>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</si>
  <si>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</si>
  <si>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</si>
  <si>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</si>
  <si>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</si>
  <si>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</si>
  <si>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</si>
  <si>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</si>
  <si>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</si>
  <si>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</si>
  <si>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</si>
  <si>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</si>
  <si>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</si>
  <si>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</si>
  <si>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</si>
  <si>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</si>
  <si>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</si>
  <si>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</si>
  <si>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</si>
  <si>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</si>
  <si>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</si>
  <si>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</si>
  <si>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</si>
  <si>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</si>
  <si>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</si>
  <si>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</si>
  <si>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</si>
  <si>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</si>
  <si>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</si>
  <si>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</si>
  <si>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</si>
  <si>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</si>
  <si>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</si>
  <si>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</si>
  <si>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</si>
  <si>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</si>
  <si>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</si>
  <si>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</si>
  <si>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</si>
  <si>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</si>
  <si>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</si>
  <si>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</si>
  <si>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</si>
  <si>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</si>
  <si>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</si>
  <si>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</si>
  <si>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</si>
  <si>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</si>
  <si>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</si>
  <si>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</si>
  <si>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</si>
  <si>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</si>
  <si>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</si>
  <si>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</si>
  <si>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</si>
  <si>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</si>
  <si>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</si>
  <si>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</si>
  <si>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</si>
  <si>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</si>
  <si>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</si>
  <si>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</si>
  <si>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</si>
  <si>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</si>
  <si>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</si>
  <si>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</si>
  <si>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</si>
  <si>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</si>
  <si>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</si>
  <si>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</si>
  <si>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</si>
  <si>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</si>
  <si>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</si>
  <si>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</si>
  <si>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</si>
  <si>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</si>
  <si>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</si>
  <si>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</si>
  <si>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</si>
  <si>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</si>
  <si>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</si>
  <si>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</si>
  <si>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</si>
  <si>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</si>
  <si>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</si>
  <si>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</si>
  <si>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</si>
  <si>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</si>
  <si>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</si>
  <si>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</si>
  <si>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</si>
  <si>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</si>
  <si>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</si>
  <si>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</si>
  <si>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</si>
  <si>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</si>
  <si>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</si>
  <si>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</si>
  <si>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</si>
  <si>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</si>
  <si>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</si>
  <si>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</si>
  <si>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</si>
  <si>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</si>
  <si>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</si>
  <si>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</si>
  <si>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</si>
  <si>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</si>
  <si>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</si>
  <si>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</si>
  <si>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</si>
  <si>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</si>
  <si>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</si>
  <si>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</si>
  <si>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</si>
  <si>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</si>
  <si>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</si>
  <si>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</si>
  <si>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</si>
  <si>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</si>
  <si>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</si>
  <si>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</si>
  <si>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</si>
  <si>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</si>
  <si>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</si>
  <si>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</si>
  <si>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</si>
  <si>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</si>
  <si>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</si>
  <si>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</si>
  <si>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</si>
  <si>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</si>
  <si>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</si>
  <si>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</si>
  <si>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</si>
  <si>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</si>
  <si>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</si>
  <si>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</si>
  <si>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</si>
  <si>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</si>
  <si>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</si>
  <si>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</si>
  <si>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</si>
  <si>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</si>
  <si>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</si>
  <si>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</si>
  <si>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</si>
  <si>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</si>
  <si>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</si>
  <si>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</si>
  <si>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</si>
  <si>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</si>
  <si>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</si>
  <si>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</si>
  <si>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</si>
  <si>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</si>
  <si>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</si>
  <si>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</si>
  <si>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</si>
  <si>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</si>
  <si>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</si>
  <si>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</si>
  <si>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</si>
  <si>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</si>
  <si>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</si>
  <si>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</si>
  <si>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</si>
  <si>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</si>
  <si>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</si>
  <si>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</si>
  <si>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</si>
  <si>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</si>
  <si>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</si>
  <si>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</si>
  <si>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</si>
  <si>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</si>
  <si>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</si>
  <si>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</si>
  <si>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</si>
  <si>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</si>
  <si>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</si>
  <si>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</si>
  <si>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</si>
  <si>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</si>
  <si>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</si>
  <si>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</si>
  <si>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</si>
  <si>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</si>
  <si>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</si>
  <si>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</si>
  <si>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</si>
  <si>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</si>
  <si>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</si>
  <si>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</si>
  <si>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</si>
  <si>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</si>
  <si>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</si>
  <si>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</si>
  <si>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</si>
  <si>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</si>
  <si>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</si>
  <si>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</si>
  <si>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</si>
  <si>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</si>
  <si>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</si>
  <si>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</si>
  <si>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</si>
  <si>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</si>
  <si>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</si>
  <si>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</si>
  <si>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</si>
  <si>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</si>
  <si>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</si>
  <si>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</si>
  <si>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</si>
  <si>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</si>
  <si>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</si>
  <si>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</si>
  <si>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</si>
  <si>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</si>
  <si>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</si>
  <si>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</si>
  <si>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</si>
  <si>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</si>
  <si>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</si>
  <si>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</si>
  <si>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</si>
  <si>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</si>
  <si>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</si>
  <si>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</si>
  <si>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</si>
  <si>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</si>
  <si>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</si>
  <si>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</si>
  <si>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</si>
  <si>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</si>
  <si>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</si>
  <si>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</si>
  <si>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</si>
  <si>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</si>
  <si>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</si>
  <si>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</si>
  <si>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</si>
  <si>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</si>
  <si>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</si>
  <si>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</si>
  <si>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</si>
  <si>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</si>
  <si>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</si>
  <si>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</si>
  <si>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</si>
  <si>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</si>
  <si>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</si>
  <si>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</si>
  <si>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</si>
  <si>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</si>
  <si>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</si>
  <si>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</si>
  <si>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</si>
  <si>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</si>
  <si>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</si>
  <si>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</si>
  <si>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</si>
  <si>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</si>
  <si>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</si>
  <si>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</si>
  <si>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</si>
  <si>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</si>
  <si>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</si>
  <si>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</si>
  <si>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</si>
  <si>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</si>
  <si>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</si>
  <si>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</si>
  <si>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</si>
  <si>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</si>
  <si>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</si>
  <si>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</si>
  <si>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</si>
  <si>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</si>
  <si>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</si>
  <si>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</si>
  <si>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</si>
  <si>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</si>
  <si>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</si>
  <si>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</si>
  <si>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</si>
  <si>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</si>
  <si>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</si>
  <si>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</si>
  <si>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</si>
  <si>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</si>
  <si>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</si>
  <si>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</si>
  <si>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</si>
  <si>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</si>
  <si>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</si>
  <si>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</si>
  <si>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</si>
  <si>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</si>
  <si>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</si>
  <si>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</si>
  <si>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</si>
  <si>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</si>
  <si>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</si>
  <si>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</si>
  <si>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</si>
  <si>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</si>
  <si>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</si>
  <si>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</si>
  <si>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</si>
  <si>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</si>
  <si>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</si>
  <si>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</si>
  <si>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</si>
  <si>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</si>
  <si>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</si>
  <si>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</si>
  <si>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</si>
  <si>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</si>
  <si>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</si>
  <si>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</si>
  <si>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</si>
  <si>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</si>
  <si>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</si>
  <si>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</si>
  <si>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</si>
  <si>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</si>
  <si>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</si>
  <si>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</si>
  <si>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</si>
  <si>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</si>
  <si>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</si>
  <si>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</si>
  <si>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</si>
  <si>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</si>
  <si>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</si>
  <si>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</si>
  <si>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</si>
  <si>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</si>
  <si>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</si>
  <si>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</si>
  <si>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</si>
  <si>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</si>
  <si>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</si>
  <si>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</si>
  <si>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</si>
  <si>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</si>
  <si>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</si>
  <si>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</si>
  <si>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</si>
  <si>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</si>
  <si>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</si>
  <si>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</si>
  <si>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</si>
  <si>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</si>
  <si>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</si>
  <si>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</si>
  <si>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</si>
  <si>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</si>
  <si>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</si>
  <si>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</si>
  <si>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</si>
  <si>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</si>
  <si>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</si>
  <si>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</si>
  <si>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</si>
  <si>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</si>
  <si>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</si>
  <si>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</si>
  <si>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</si>
  <si>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</si>
  <si>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</si>
  <si>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</si>
  <si>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</si>
  <si>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</si>
  <si>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</si>
  <si>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</si>
  <si>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</si>
  <si>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</si>
  <si>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</si>
  <si>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</si>
  <si>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</si>
  <si>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</si>
  <si>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</si>
  <si>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</si>
  <si>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</si>
  <si>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</si>
  <si>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</si>
  <si>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</si>
  <si>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</si>
  <si>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</si>
  <si>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</si>
  <si>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</si>
  <si>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</si>
  <si>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</si>
  <si>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</si>
  <si>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</si>
  <si>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</si>
  <si>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</si>
  <si>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</si>
  <si>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</si>
  <si>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</si>
  <si>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</si>
  <si>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</si>
  <si>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</si>
  <si>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</si>
  <si>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</si>
  <si>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</si>
  <si>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</si>
  <si>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</si>
  <si>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</si>
  <si>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</si>
  <si>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</si>
  <si>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</si>
  <si>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</si>
  <si>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</si>
  <si>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</si>
  <si>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</si>
  <si>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</si>
  <si>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</si>
  <si>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</si>
  <si>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</si>
  <si>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</si>
  <si>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</si>
  <si>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</si>
  <si>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</si>
  <si>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</si>
  <si>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</si>
  <si>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</si>
  <si>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</si>
  <si>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</si>
  <si>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</si>
  <si>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</si>
  <si>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</si>
  <si>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</si>
  <si>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</si>
  <si>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</si>
  <si>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</si>
  <si>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</si>
  <si>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</si>
  <si>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</si>
  <si>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</si>
  <si>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</si>
  <si>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</si>
  <si>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</si>
  <si>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</si>
  <si>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</si>
  <si>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</si>
  <si>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</si>
  <si>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</si>
  <si>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</si>
  <si>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</si>
  <si>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</si>
  <si>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</si>
  <si>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</si>
  <si>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</si>
  <si>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</si>
  <si>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</si>
  <si>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</si>
  <si>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</si>
  <si>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</si>
  <si>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</si>
  <si>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</si>
  <si>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</si>
  <si>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</si>
  <si>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</si>
  <si>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</si>
  <si>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</si>
  <si>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</si>
  <si>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</si>
  <si>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</si>
  <si>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</si>
  <si>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</si>
  <si>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</si>
  <si>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</si>
  <si>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</si>
  <si>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</si>
  <si>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</si>
  <si>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</si>
  <si>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</si>
  <si>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</si>
  <si>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</si>
  <si>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</si>
  <si>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</si>
  <si>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</si>
  <si>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</si>
  <si>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</si>
  <si>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</si>
  <si>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</si>
  <si>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</si>
  <si>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</si>
  <si>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</si>
  <si>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</si>
  <si>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</si>
  <si>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</si>
  <si>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</si>
  <si>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</si>
  <si>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</si>
  <si>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</si>
  <si>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</si>
  <si>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</si>
  <si>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</si>
  <si>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</si>
  <si>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</si>
  <si>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</si>
  <si>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</si>
  <si>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</si>
  <si>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</si>
  <si>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</si>
  <si>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</si>
  <si>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</si>
  <si>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</si>
  <si>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</si>
  <si>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</si>
  <si>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</si>
  <si>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</si>
  <si>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</si>
  <si>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</si>
  <si>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</si>
  <si>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</si>
  <si>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</si>
  <si>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</si>
  <si>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</si>
  <si>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</si>
  <si>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</si>
  <si>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</si>
  <si>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</si>
  <si>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</si>
  <si>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</si>
  <si>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</si>
  <si>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</si>
  <si>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</si>
  <si>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</si>
  <si>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</si>
  <si>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</si>
  <si>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</si>
  <si>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</si>
  <si>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</si>
  <si>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</si>
  <si>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</si>
  <si>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</si>
  <si>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</si>
  <si>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</si>
  <si>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</si>
  <si>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</si>
  <si>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</si>
  <si>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</si>
  <si>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</si>
  <si>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</si>
  <si>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</si>
  <si>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</si>
  <si>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</si>
  <si>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</si>
  <si>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</si>
  <si>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</si>
  <si>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</si>
  <si>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</si>
  <si>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</si>
  <si>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</si>
  <si>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</si>
  <si>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</si>
  <si>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</si>
  <si>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</si>
  <si>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</si>
  <si>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</si>
  <si>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</si>
  <si>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</si>
  <si>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</si>
  <si>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</si>
  <si>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</si>
  <si>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</si>
  <si>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</si>
  <si>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</si>
  <si>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</si>
  <si>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</si>
  <si>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</si>
  <si>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</si>
  <si>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</si>
  <si>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</si>
  <si>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</si>
  <si>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</si>
  <si>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</si>
  <si>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</si>
  <si>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</si>
  <si>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</si>
  <si>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</si>
  <si>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</si>
  <si>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</si>
  <si>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</si>
  <si>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</si>
  <si>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</si>
  <si>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</si>
  <si>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</si>
  <si>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</si>
  <si>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</si>
  <si>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</si>
  <si>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</si>
  <si>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</si>
  <si>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</si>
  <si>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</si>
  <si>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</si>
  <si>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</si>
  <si>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</si>
  <si>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</si>
  <si>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</si>
  <si>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</si>
  <si>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</si>
  <si>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</si>
  <si>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</si>
  <si>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</si>
  <si>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</si>
  <si>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</si>
  <si>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</si>
  <si>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</si>
  <si>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</si>
  <si>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</si>
  <si>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</si>
  <si>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</si>
  <si>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</si>
  <si>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</si>
  <si>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</si>
  <si>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</si>
  <si>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</si>
  <si>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</si>
  <si>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</si>
  <si>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</si>
  <si>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</si>
  <si>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</si>
  <si>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</si>
  <si>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</si>
  <si>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</si>
  <si>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</si>
  <si>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</si>
  <si>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</si>
  <si>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</si>
  <si>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</si>
  <si>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</si>
  <si>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</si>
  <si>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</si>
  <si>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</si>
  <si>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</si>
  <si>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</si>
  <si>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</si>
  <si>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</si>
  <si>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</si>
  <si>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</si>
  <si>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</si>
  <si>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</si>
  <si>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</si>
  <si>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</si>
  <si>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</si>
  <si>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</si>
  <si>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</si>
  <si>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</si>
  <si>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</si>
  <si>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</si>
  <si>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</si>
  <si>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</si>
  <si>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</si>
  <si>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</si>
  <si>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</si>
  <si>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</si>
  <si>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</si>
  <si>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</si>
  <si>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</si>
  <si>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</si>
  <si>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</si>
  <si>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</si>
  <si>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</si>
  <si>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</si>
  <si>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</si>
  <si>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</si>
  <si>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</si>
  <si>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</si>
  <si>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</si>
  <si>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</si>
  <si>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</si>
  <si>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</si>
  <si>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</si>
  <si>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</si>
  <si>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</si>
  <si>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</si>
  <si>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</si>
  <si>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</si>
  <si>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</si>
  <si>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</si>
  <si>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</si>
  <si>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</si>
  <si>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</si>
  <si>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</si>
  <si>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</si>
  <si>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</si>
  <si>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</si>
  <si>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</si>
  <si>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</si>
  <si>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</si>
  <si>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</si>
  <si>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</si>
  <si>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</si>
  <si>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</si>
  <si>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</si>
  <si>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</si>
  <si>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</si>
  <si>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</si>
  <si>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</si>
  <si>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</si>
  <si>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</si>
  <si>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</si>
  <si>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</si>
  <si>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</si>
  <si>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</si>
  <si>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</si>
  <si>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</si>
  <si>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</si>
  <si>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</si>
  <si>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</si>
  <si>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</si>
  <si>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</si>
  <si>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</si>
  <si>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</si>
  <si>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</si>
  <si>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</si>
  <si>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</si>
  <si>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</si>
  <si>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</si>
  <si>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</si>
  <si>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</si>
  <si>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</si>
  <si>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</si>
  <si>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</si>
  <si>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</si>
  <si>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</si>
  <si>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</si>
  <si>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</si>
  <si>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</si>
  <si>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</si>
  <si>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</si>
  <si>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</si>
  <si>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</si>
  <si>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</si>
  <si>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</si>
  <si>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</si>
  <si>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</si>
  <si>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</si>
  <si>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</si>
  <si>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</si>
  <si>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</si>
  <si>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</si>
  <si>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</si>
  <si>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</si>
  <si>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</si>
  <si>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</si>
  <si>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</si>
  <si>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</si>
  <si>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</si>
  <si>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</si>
  <si>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</si>
  <si>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</si>
  <si>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</si>
  <si>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</si>
  <si>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</si>
  <si>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</si>
  <si>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</si>
  <si>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</si>
  <si>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</si>
  <si>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</si>
  <si>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</si>
  <si>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</si>
  <si>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</si>
  <si>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</si>
  <si>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</si>
  <si>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</si>
  <si>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</si>
  <si>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</si>
  <si>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</si>
  <si>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</si>
  <si>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</si>
  <si>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</si>
  <si>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</si>
  <si>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</si>
  <si>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</si>
  <si>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</si>
  <si>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</si>
  <si>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</si>
  <si>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</si>
  <si>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</si>
  <si>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</si>
  <si>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</si>
  <si>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</si>
  <si>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</si>
  <si>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</si>
  <si>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</si>
  <si>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</si>
  <si>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</si>
  <si>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</si>
  <si>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</si>
  <si>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</si>
  <si>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</si>
  <si>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</si>
  <si>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</si>
  <si>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</si>
  <si>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</si>
  <si>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</si>
  <si>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</si>
  <si>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</si>
  <si>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</si>
  <si>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</si>
  <si>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</si>
  <si>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</si>
  <si>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</si>
  <si>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</si>
  <si>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</si>
  <si>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</si>
  <si>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</si>
  <si>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</si>
  <si>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</si>
  <si>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</si>
  <si>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</si>
  <si>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</si>
  <si>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</si>
  <si>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</si>
  <si>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</si>
  <si>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</si>
  <si>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</si>
  <si>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</si>
  <si>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</si>
  <si>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</si>
  <si>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</si>
  <si>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</si>
  <si>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</si>
  <si>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</si>
  <si>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</si>
  <si>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</si>
  <si>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</si>
  <si>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</si>
  <si>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</si>
  <si>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</si>
  <si>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</si>
  <si>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</si>
  <si>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</si>
  <si>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</si>
  <si>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</si>
  <si>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</si>
  <si>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</si>
  <si>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</si>
  <si>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</si>
  <si>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</si>
  <si>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</si>
  <si>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</si>
  <si>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</si>
  <si>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</si>
  <si>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</si>
  <si>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</si>
  <si>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</si>
  <si>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</si>
  <si>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</si>
  <si>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</si>
  <si>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</si>
  <si>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</si>
  <si>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</si>
  <si>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</si>
  <si>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</si>
  <si>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</si>
  <si>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</si>
  <si>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</si>
  <si>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</si>
  <si>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</si>
  <si>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</si>
  <si>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</si>
  <si>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</si>
  <si>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</si>
  <si>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</si>
  <si>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</si>
  <si>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</si>
  <si>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</si>
  <si>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</si>
  <si>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</si>
  <si>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</si>
  <si>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</si>
  <si>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</si>
  <si>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</si>
  <si>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</si>
  <si>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</si>
  <si>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</si>
  <si>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</si>
  <si>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</si>
  <si>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</si>
  <si>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</si>
  <si>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</si>
  <si>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</si>
  <si>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</si>
  <si>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</si>
  <si>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</si>
  <si>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</si>
  <si>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</si>
  <si>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</si>
  <si>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</si>
  <si>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</si>
  <si>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</si>
  <si>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</si>
  <si>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</si>
  <si>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</si>
  <si>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</si>
  <si>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</si>
  <si>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</si>
  <si>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</si>
  <si>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</si>
  <si>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</si>
  <si>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</si>
  <si>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</si>
  <si>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</si>
  <si>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</si>
  <si>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</si>
  <si>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</si>
  <si>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</si>
  <si>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</si>
  <si>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</si>
  <si>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</si>
  <si>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</si>
  <si>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</si>
  <si>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</si>
  <si>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</si>
  <si>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</si>
  <si>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</si>
  <si>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</si>
  <si>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</si>
  <si>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</si>
  <si>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</si>
  <si>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</si>
  <si>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</si>
  <si>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</si>
  <si>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</si>
  <si>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</si>
  <si>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</si>
  <si>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</si>
  <si>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</si>
  <si>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</si>
  <si>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</si>
  <si>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</si>
  <si>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</si>
  <si>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</si>
  <si>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</si>
  <si>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</si>
  <si>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</si>
  <si>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</si>
  <si>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</si>
  <si>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</si>
  <si>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</si>
  <si>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</si>
  <si>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</si>
  <si>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</si>
  <si>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</si>
  <si>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</si>
  <si>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</si>
  <si>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</si>
  <si>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</si>
  <si>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</si>
  <si>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</si>
  <si>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</si>
  <si>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</si>
  <si>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</si>
  <si>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</si>
  <si>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</si>
  <si>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</si>
  <si>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</si>
  <si>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</si>
  <si>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</si>
  <si>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</si>
  <si>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</si>
  <si>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</si>
  <si>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</si>
  <si>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</si>
  <si>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</si>
  <si>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</si>
  <si>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</si>
  <si>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</si>
  <si>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</si>
  <si>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</si>
  <si>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</si>
  <si>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</si>
  <si>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</si>
  <si>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</si>
  <si>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</si>
  <si>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</si>
  <si>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</si>
  <si>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</si>
  <si>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</si>
  <si>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</si>
  <si>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</si>
  <si>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</si>
  <si>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</si>
  <si>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</si>
  <si>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</si>
  <si>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</si>
  <si>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</si>
  <si>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</si>
  <si>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</si>
  <si>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</si>
  <si>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</si>
  <si>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</si>
  <si>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</si>
  <si>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</si>
  <si>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</si>
  <si>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</si>
  <si>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</si>
  <si>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</si>
  <si>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</si>
  <si>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</si>
  <si>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</si>
  <si>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</si>
  <si>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</si>
  <si>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</si>
  <si>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</si>
  <si>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</si>
  <si>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</si>
  <si>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</si>
  <si>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</si>
  <si>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</si>
  <si>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</si>
  <si>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</si>
  <si>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</si>
  <si>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</si>
  <si>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</si>
  <si>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</si>
  <si>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</si>
  <si>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</si>
  <si>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</si>
  <si>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</si>
  <si>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</si>
  <si>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</si>
  <si>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</si>
  <si>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</si>
  <si>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</si>
  <si>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</si>
  <si>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</si>
  <si>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</si>
  <si>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</si>
  <si>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</si>
  <si>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</si>
  <si>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</si>
  <si>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</si>
  <si>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</si>
  <si>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</si>
  <si>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</si>
  <si>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</si>
  <si>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</si>
  <si>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</si>
  <si>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</si>
  <si>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</si>
  <si>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</si>
  <si>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</si>
  <si>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</si>
  <si>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</si>
  <si>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</si>
  <si>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</si>
  <si>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</si>
  <si>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</si>
  <si>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</si>
  <si>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</si>
  <si>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</si>
  <si>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</si>
  <si>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</si>
  <si>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</si>
  <si>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</si>
  <si>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</si>
  <si>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</si>
  <si>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</si>
  <si>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</si>
  <si>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</si>
  <si>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</si>
  <si>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</si>
  <si>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</si>
  <si>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</si>
  <si>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</si>
  <si>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</si>
  <si>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</si>
  <si>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</si>
  <si>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</si>
  <si>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</si>
  <si>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</si>
  <si>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</si>
  <si>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</si>
  <si>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</si>
  <si>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</si>
  <si>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</si>
  <si>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</si>
  <si>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</si>
  <si>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</si>
  <si>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</si>
  <si>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</si>
  <si>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</si>
  <si>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</si>
  <si>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</si>
  <si>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</si>
  <si>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</si>
  <si>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</si>
  <si>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</si>
  <si>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</si>
  <si>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</si>
  <si>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</si>
  <si>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</si>
  <si>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</si>
  <si>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</si>
  <si>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</si>
  <si>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</si>
  <si>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</si>
  <si>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</si>
  <si>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</si>
  <si>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</si>
  <si>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</si>
  <si>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</si>
  <si>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</si>
  <si>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</si>
  <si>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</si>
  <si>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</si>
  <si>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</si>
  <si>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</si>
  <si>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</si>
  <si>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</si>
  <si>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</si>
  <si>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</si>
  <si>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</si>
  <si>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</si>
  <si>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</si>
  <si>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</si>
  <si>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</si>
  <si>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</si>
  <si>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</si>
  <si>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</si>
  <si>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</si>
  <si>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</si>
  <si>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</si>
  <si>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</si>
  <si>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</si>
  <si>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</si>
  <si>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</si>
  <si>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</si>
  <si>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</si>
  <si>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</si>
  <si>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</si>
  <si>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</si>
  <si>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</si>
  <si>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</si>
  <si>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</si>
  <si>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</si>
  <si>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</si>
  <si>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</si>
  <si>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</si>
  <si>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</si>
  <si>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</si>
  <si>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</si>
  <si>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</si>
  <si>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</si>
  <si>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</si>
  <si>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</si>
  <si>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</si>
  <si>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</si>
  <si>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</si>
  <si>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</si>
  <si>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</si>
  <si>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</si>
  <si>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</si>
  <si>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</si>
  <si>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</si>
  <si>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</si>
  <si>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</si>
  <si>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</si>
  <si>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</si>
  <si>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</si>
  <si>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</si>
  <si>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</si>
  <si>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</si>
  <si>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</si>
  <si>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</si>
  <si>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</si>
  <si>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</si>
  <si>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</si>
  <si>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</si>
  <si>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</si>
  <si>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</si>
  <si>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</si>
  <si>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</si>
  <si>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</si>
  <si>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</si>
  <si>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</si>
  <si>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</si>
  <si>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</si>
  <si>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</si>
  <si>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</si>
  <si>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</si>
  <si>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</si>
  <si>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</si>
  <si>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</si>
  <si>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</si>
  <si>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</si>
  <si>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</si>
  <si>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</si>
  <si>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</si>
  <si>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</si>
  <si>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</si>
  <si>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</si>
  <si>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</si>
  <si>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</si>
  <si>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</si>
  <si>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</si>
  <si>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</si>
  <si>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</si>
  <si>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</si>
  <si>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</si>
  <si>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</si>
  <si>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</si>
  <si>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</si>
  <si>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</si>
  <si>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</si>
  <si>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</si>
  <si>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</si>
  <si>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</si>
  <si>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</si>
  <si>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</si>
  <si>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</si>
  <si>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</si>
  <si>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</si>
  <si>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</si>
  <si>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</si>
  <si>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</si>
  <si>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</si>
  <si>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</si>
  <si>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</si>
  <si>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</si>
  <si>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</si>
  <si>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</si>
  <si>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</si>
  <si>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</si>
  <si>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</si>
  <si>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</si>
  <si>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</si>
  <si>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</si>
  <si>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</si>
  <si>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</si>
  <si>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</si>
  <si>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</si>
  <si>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</si>
  <si>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</si>
  <si>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</si>
  <si>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</si>
  <si>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</si>
  <si>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</si>
  <si>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</si>
  <si>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</si>
  <si>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</si>
  <si>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</si>
  <si>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</si>
  <si>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</si>
  <si>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</si>
  <si>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</si>
  <si>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</si>
  <si>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</si>
  <si>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</si>
  <si>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</si>
  <si>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</si>
  <si>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</si>
  <si>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</si>
  <si>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</si>
  <si>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</si>
  <si>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</si>
  <si>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</si>
  <si>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</si>
  <si>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</si>
  <si>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</si>
  <si>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</si>
  <si>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</si>
  <si>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</si>
  <si>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</si>
  <si>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</si>
  <si>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</si>
  <si>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</si>
  <si>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</si>
  <si>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</si>
  <si>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</si>
  <si>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</si>
  <si>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</si>
  <si>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</si>
  <si>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</si>
  <si>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</si>
  <si>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</si>
  <si>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</si>
  <si>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</si>
  <si>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</si>
  <si>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</si>
  <si>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</si>
  <si>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</si>
  <si>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</si>
  <si>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</si>
  <si>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</si>
  <si>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</si>
  <si>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</si>
  <si>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</si>
  <si>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</si>
  <si>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</si>
  <si>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</si>
  <si>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</si>
  <si>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</si>
  <si>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</si>
  <si>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</si>
  <si>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</si>
  <si>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</si>
  <si>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</si>
  <si>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</si>
  <si>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</si>
  <si>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</si>
  <si>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</si>
  <si>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</si>
  <si>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</si>
  <si>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</si>
  <si>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</si>
  <si>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</si>
  <si>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</si>
  <si>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</si>
  <si>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</si>
  <si>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</si>
  <si>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</si>
  <si>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</si>
  <si>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</si>
  <si>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</si>
  <si>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</si>
  <si>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</si>
  <si>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</si>
  <si>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</si>
  <si>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</si>
  <si>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</si>
  <si>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</si>
  <si>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</si>
  <si>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</si>
  <si>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</si>
  <si>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</si>
  <si>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</si>
  <si>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</si>
  <si>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</si>
  <si>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</si>
  <si>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</si>
  <si>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</si>
  <si>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</si>
  <si>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</si>
  <si>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</si>
  <si>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</si>
  <si>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</si>
  <si>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</si>
  <si>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</si>
  <si>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</si>
  <si>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</si>
  <si>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</si>
  <si>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</si>
  <si>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</si>
  <si>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</si>
  <si>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</si>
  <si>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</si>
  <si>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</si>
  <si>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</si>
  <si>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</si>
  <si>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</si>
  <si>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</si>
  <si>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</si>
  <si>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</si>
  <si>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</si>
  <si>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</si>
  <si>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</si>
  <si>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</si>
  <si>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</si>
  <si>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</si>
  <si>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</si>
  <si>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</si>
  <si>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</si>
  <si>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</si>
  <si>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</si>
  <si>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</si>
  <si>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</si>
  <si>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</si>
  <si>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</si>
  <si>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</si>
  <si>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</si>
  <si>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</si>
  <si>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</si>
  <si>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</si>
  <si>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</si>
  <si>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</si>
  <si>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</si>
  <si>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</si>
  <si>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</si>
  <si>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</si>
  <si>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</si>
  <si>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</si>
  <si>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</si>
  <si>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</si>
  <si>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</si>
  <si>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</si>
  <si>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</si>
  <si>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</si>
  <si>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</si>
  <si>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</si>
  <si>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</si>
  <si>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</si>
  <si>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</si>
  <si>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</si>
  <si>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</si>
  <si>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</si>
  <si>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</si>
  <si>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</si>
  <si>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</si>
  <si>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</si>
  <si>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</si>
  <si>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</si>
  <si>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</si>
  <si>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</si>
  <si>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</si>
  <si>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</si>
  <si>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</si>
  <si>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</si>
  <si>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</si>
  <si>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</si>
  <si>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</si>
  <si>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</si>
  <si>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</si>
  <si>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</si>
  <si>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</si>
  <si>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</si>
  <si>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</si>
  <si>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</si>
  <si>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</si>
  <si>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</si>
  <si>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</si>
  <si>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</si>
  <si>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</si>
  <si>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</si>
  <si>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</si>
  <si>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</si>
  <si>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</si>
  <si>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</si>
  <si>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</si>
  <si>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</si>
  <si>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</si>
  <si>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</si>
  <si>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</si>
  <si>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</si>
  <si>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</si>
  <si>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</si>
  <si>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</si>
  <si>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</si>
  <si>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</si>
  <si>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</si>
  <si>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</si>
  <si>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</si>
  <si>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</si>
  <si>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</si>
  <si>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</si>
  <si>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</si>
  <si>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</si>
  <si>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</si>
  <si>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</si>
  <si>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</si>
  <si>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</si>
  <si>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</si>
  <si>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</si>
  <si>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</si>
  <si>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</si>
  <si>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</si>
  <si>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</si>
  <si>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</si>
  <si>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</si>
  <si>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</si>
  <si>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</si>
  <si>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</si>
  <si>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</si>
  <si>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</si>
  <si>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</si>
  <si>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</si>
  <si>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</si>
  <si>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</si>
  <si>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</si>
  <si>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</si>
  <si>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</si>
  <si>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</si>
  <si>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</si>
  <si>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</si>
  <si>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</si>
  <si>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</si>
  <si>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</si>
  <si>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</si>
  <si>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</si>
  <si>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</si>
  <si>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</si>
  <si>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</si>
  <si>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</si>
  <si>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</si>
  <si>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</si>
  <si>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</si>
  <si>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</si>
  <si>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</si>
  <si>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</si>
  <si>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</si>
  <si>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</si>
  <si>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</si>
  <si>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</si>
  <si>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</si>
  <si>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</si>
  <si>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</si>
  <si>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</si>
  <si>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</si>
  <si>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</si>
  <si>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</si>
  <si>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</si>
  <si>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</si>
  <si>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</si>
  <si>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</si>
  <si>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</si>
  <si>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</si>
  <si>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</si>
  <si>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</si>
  <si>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</si>
  <si>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</si>
  <si>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</si>
  <si>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</si>
  <si>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</si>
  <si>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</si>
  <si>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</si>
  <si>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</si>
  <si>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</si>
  <si>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</si>
  <si>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</si>
  <si>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</si>
  <si>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</si>
  <si>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</si>
  <si>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</si>
  <si>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</si>
  <si>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</si>
  <si>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</si>
  <si>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</si>
  <si>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</si>
  <si>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</si>
  <si>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</si>
  <si>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</si>
  <si>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</si>
  <si>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</si>
  <si>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</si>
  <si>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</si>
  <si>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</si>
  <si>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</si>
  <si>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</si>
  <si>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</si>
  <si>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</si>
  <si>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</si>
  <si>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</si>
  <si>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</si>
  <si>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</si>
  <si>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</si>
  <si>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</si>
  <si>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</si>
  <si>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</si>
  <si>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</si>
  <si>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</si>
  <si>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</si>
  <si>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</si>
  <si>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</si>
  <si>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</si>
  <si>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</si>
  <si>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</si>
  <si>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</si>
  <si>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</si>
  <si>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</si>
  <si>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</si>
  <si>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</si>
  <si>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</si>
  <si>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</si>
  <si>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</si>
  <si>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</si>
  <si>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</si>
  <si>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</si>
  <si>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</si>
  <si>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</si>
  <si>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</si>
  <si>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</si>
  <si>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</si>
  <si>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</si>
  <si>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</si>
  <si>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</si>
  <si>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</si>
  <si>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</si>
  <si>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</si>
  <si>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</si>
  <si>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</si>
  <si>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</si>
  <si>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</si>
  <si>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</si>
  <si>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</si>
  <si>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</si>
  <si>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</si>
  <si>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</si>
  <si>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</si>
  <si>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</si>
  <si>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</si>
  <si>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</si>
  <si>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</si>
  <si>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</si>
  <si>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</si>
  <si>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</si>
  <si>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</si>
  <si>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</si>
  <si>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</si>
  <si>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</si>
  <si>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</si>
  <si>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</si>
  <si>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</si>
  <si>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</si>
  <si>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</si>
  <si>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</si>
  <si>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</si>
  <si>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</si>
  <si>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</si>
  <si>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</si>
  <si>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</si>
  <si>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</si>
  <si>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</si>
  <si>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</si>
  <si>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</si>
  <si>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</si>
  <si>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</si>
  <si>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</si>
  <si>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</si>
  <si>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</si>
  <si>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</si>
  <si>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</si>
  <si>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</si>
  <si>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</si>
  <si>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</si>
  <si>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</si>
  <si>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</si>
  <si>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</si>
  <si>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</si>
  <si>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</si>
  <si>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</si>
  <si>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</si>
  <si>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</si>
  <si>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</si>
  <si>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</si>
  <si>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</si>
  <si>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</si>
  <si>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</si>
  <si>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</si>
  <si>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</si>
  <si>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</si>
  <si>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</si>
  <si>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</si>
  <si>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</si>
  <si>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</si>
  <si>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</si>
  <si>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</si>
  <si>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</si>
  <si>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</si>
  <si>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</si>
  <si>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</si>
  <si>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</si>
  <si>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</si>
  <si>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</si>
  <si>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</si>
  <si>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</si>
  <si>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</si>
  <si>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</si>
  <si>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</si>
  <si>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</si>
  <si>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</si>
  <si>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</si>
  <si>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</si>
  <si>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</si>
  <si>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</si>
  <si>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</si>
  <si>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</si>
  <si>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</si>
  <si>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</si>
  <si>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</si>
  <si>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</si>
  <si>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</si>
  <si>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</si>
  <si>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</si>
  <si>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</si>
  <si>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</si>
  <si>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</si>
  <si>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</si>
  <si>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</si>
  <si>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</si>
  <si>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</si>
  <si>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</si>
  <si>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</si>
  <si>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</si>
  <si>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</si>
  <si>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</si>
  <si>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</si>
  <si>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</si>
  <si>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</si>
  <si>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</si>
  <si>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</si>
  <si>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</si>
  <si>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</si>
  <si>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</si>
  <si>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</si>
  <si>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</si>
  <si>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</si>
  <si>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</si>
  <si>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</si>
  <si>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</si>
  <si>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</si>
  <si>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</si>
  <si>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</si>
  <si>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</si>
  <si>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</si>
  <si>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</si>
  <si>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</si>
  <si>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</si>
  <si>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</si>
  <si>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</si>
  <si>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</si>
  <si>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</si>
  <si>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</si>
  <si>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</si>
  <si>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</si>
  <si>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</si>
  <si>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</si>
  <si>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</si>
  <si>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</si>
  <si>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</si>
  <si>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</si>
  <si>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</si>
  <si>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</si>
  <si>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</si>
  <si>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</si>
  <si>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</si>
  <si>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</si>
  <si>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</si>
  <si>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</si>
  <si>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</si>
  <si>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</si>
  <si>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</si>
  <si>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</si>
  <si>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</si>
  <si>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</si>
  <si>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</si>
  <si>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</si>
  <si>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</si>
  <si>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</si>
  <si>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</si>
  <si>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</si>
  <si>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</si>
  <si>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</si>
  <si>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</si>
  <si>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</si>
  <si>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</si>
  <si>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</si>
  <si>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</si>
  <si>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</si>
  <si>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</si>
  <si>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</si>
  <si>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</si>
  <si>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</si>
  <si>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</si>
  <si>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</si>
  <si>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</si>
  <si>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</si>
  <si>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</si>
  <si>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</si>
  <si>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</si>
  <si>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</si>
  <si>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</si>
  <si>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</si>
  <si>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</si>
  <si>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</si>
  <si>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</si>
  <si>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</si>
  <si>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</si>
  <si>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</si>
  <si>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</si>
  <si>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</si>
  <si>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</si>
  <si>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</si>
  <si>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</si>
  <si>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</si>
  <si>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</si>
  <si>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</si>
  <si>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</si>
  <si>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</si>
  <si>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</si>
  <si>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</si>
  <si>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</si>
  <si>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</si>
  <si>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</si>
  <si>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</si>
  <si>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</si>
  <si>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</si>
  <si>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</si>
  <si>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</si>
  <si>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</si>
  <si>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</si>
  <si>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</si>
  <si>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</si>
  <si>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</si>
  <si>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</si>
  <si>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</si>
  <si>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</si>
  <si>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</si>
  <si>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</si>
  <si>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</si>
  <si>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</si>
  <si>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</si>
  <si>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</si>
  <si>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</si>
  <si>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</si>
  <si>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</si>
  <si>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</si>
  <si>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</si>
  <si>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</si>
  <si>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</si>
  <si>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</si>
  <si>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</si>
  <si>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</si>
  <si>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</si>
  <si>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</si>
  <si>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</si>
  <si>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</si>
  <si>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</si>
  <si>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</si>
  <si>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</si>
  <si>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</si>
  <si>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</si>
  <si>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</si>
  <si>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</si>
  <si>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</si>
  <si>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</si>
  <si>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</si>
  <si>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</si>
  <si>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</si>
  <si>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</si>
  <si>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</si>
  <si>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</si>
  <si>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</si>
  <si>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</si>
  <si>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</si>
  <si>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</si>
  <si>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</si>
  <si>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</si>
  <si>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</si>
  <si>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</si>
  <si>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</si>
  <si>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</si>
  <si>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</si>
  <si>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</si>
  <si>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</si>
  <si>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</si>
  <si>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</si>
  <si>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</si>
  <si>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</si>
  <si>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</si>
  <si>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</si>
  <si>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</si>
  <si>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</si>
  <si>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</si>
  <si>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</si>
  <si>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</si>
  <si>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</si>
  <si>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</si>
  <si>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</si>
  <si>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</si>
  <si>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</si>
  <si>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</si>
  <si>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</si>
  <si>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</si>
  <si>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</si>
  <si>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</si>
  <si>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</si>
  <si>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</si>
  <si>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</si>
  <si>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</si>
  <si>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</si>
  <si>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</si>
  <si>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</si>
  <si>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</si>
  <si>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</si>
  <si>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</si>
  <si>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</si>
  <si>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</si>
  <si>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</si>
  <si>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</si>
  <si>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</si>
  <si>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</si>
  <si>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</si>
  <si>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</si>
  <si>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</si>
  <si>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</si>
  <si>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</si>
  <si>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</si>
  <si>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</si>
  <si>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</si>
  <si>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</si>
  <si>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</si>
  <si>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</si>
  <si>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</si>
  <si>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</si>
  <si>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</si>
  <si>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</si>
  <si>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</si>
  <si>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</si>
  <si>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</si>
  <si>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</si>
  <si>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</si>
  <si>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</si>
  <si>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</si>
  <si>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</si>
  <si>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</si>
  <si>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</si>
  <si>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</si>
  <si>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</si>
  <si>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</si>
  <si>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</si>
  <si>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</si>
  <si>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</si>
  <si>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</si>
  <si>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</si>
  <si>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</si>
  <si>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</si>
  <si>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</si>
  <si>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</si>
  <si>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</si>
  <si>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</si>
  <si>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</si>
  <si>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</si>
  <si>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</si>
  <si>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</si>
  <si>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</si>
  <si>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</si>
  <si>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</si>
  <si>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</si>
  <si>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</si>
  <si>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</si>
  <si>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</si>
  <si>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</si>
  <si>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</si>
  <si>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</si>
  <si>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</si>
  <si>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</si>
  <si>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</si>
  <si>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</si>
  <si>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</si>
  <si>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</si>
  <si>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</si>
  <si>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</si>
  <si>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</si>
  <si>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</si>
  <si>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</si>
  <si>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</si>
  <si>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</si>
  <si>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</si>
  <si>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</si>
  <si>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</si>
  <si>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</si>
  <si>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</si>
  <si>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</si>
  <si>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</si>
  <si>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</si>
  <si>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</si>
  <si>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</si>
  <si>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</si>
  <si>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</si>
  <si>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</si>
  <si>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</si>
  <si>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</si>
  <si>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</si>
  <si>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</si>
  <si>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</si>
  <si>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</si>
  <si>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</si>
  <si>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</si>
  <si>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</si>
  <si>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</si>
  <si>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</si>
  <si>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</si>
  <si>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</si>
  <si>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</si>
  <si>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</si>
  <si>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</si>
  <si>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</si>
  <si>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</si>
  <si>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</si>
  <si>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</si>
  <si>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</si>
  <si>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</si>
  <si>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</si>
  <si>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</si>
  <si>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</si>
  <si>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</si>
  <si>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</si>
  <si>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</si>
  <si>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</si>
  <si>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</si>
  <si>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</si>
  <si>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</si>
  <si>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</si>
  <si>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</si>
  <si>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</si>
  <si>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</si>
  <si>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</si>
  <si>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</si>
  <si>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</si>
  <si>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</si>
  <si>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</si>
  <si>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</si>
  <si>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</si>
  <si>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</si>
  <si>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</si>
  <si>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</si>
  <si>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</si>
  <si>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</si>
  <si>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</si>
  <si>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</si>
  <si>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</si>
  <si>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</si>
  <si>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</si>
  <si>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</si>
  <si>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</si>
  <si>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</si>
  <si>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</si>
  <si>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</si>
  <si>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</si>
  <si>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</si>
  <si>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</si>
  <si>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</si>
  <si>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</si>
  <si>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</si>
  <si>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</si>
  <si>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</si>
  <si>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</si>
  <si>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</si>
  <si>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</si>
  <si>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</si>
  <si>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</si>
  <si>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</si>
  <si>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</si>
  <si>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</si>
  <si>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</si>
  <si>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</si>
  <si>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</si>
  <si>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</si>
  <si>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</si>
  <si>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</si>
  <si>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</si>
  <si>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</si>
  <si>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</si>
  <si>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</si>
  <si>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</si>
  <si>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</si>
  <si>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</si>
  <si>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</si>
  <si>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</si>
  <si>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</si>
  <si>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</si>
  <si>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</si>
  <si>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</si>
  <si>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</si>
  <si>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</si>
  <si>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</si>
  <si>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</si>
  <si>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</si>
  <si>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</si>
  <si>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</si>
  <si>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</si>
  <si>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</si>
  <si>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</si>
  <si>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</si>
  <si>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</si>
  <si>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</si>
  <si>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</si>
  <si>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</si>
  <si>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</si>
  <si>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</si>
  <si>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</si>
  <si>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</si>
  <si>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</si>
  <si>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</si>
  <si>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</si>
  <si>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</si>
  <si>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</si>
  <si>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</si>
  <si>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</si>
  <si>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</si>
  <si>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</si>
  <si>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</si>
  <si>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</si>
  <si>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</si>
  <si>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</si>
  <si>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</si>
  <si>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</si>
  <si>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</si>
  <si>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</si>
  <si>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</si>
  <si>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</si>
  <si>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</si>
  <si>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</si>
  <si>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</si>
  <si>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</si>
  <si>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</si>
  <si>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</si>
  <si>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</si>
  <si>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</si>
  <si>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</si>
  <si>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</si>
  <si>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</si>
  <si>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</si>
  <si>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</si>
  <si>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</si>
  <si>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</si>
  <si>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</si>
  <si>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</si>
  <si>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</si>
  <si>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</si>
  <si>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</si>
  <si>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</si>
  <si>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</si>
  <si>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</si>
  <si>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</si>
  <si>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</si>
  <si>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</si>
  <si>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</si>
  <si>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</si>
  <si>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</si>
  <si>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</si>
  <si>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</si>
  <si>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</si>
  <si>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</si>
  <si>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</si>
  <si>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</si>
  <si>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</si>
  <si>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</si>
  <si>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</si>
  <si>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</si>
  <si>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</si>
  <si>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</si>
  <si>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</si>
  <si>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</si>
  <si>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</si>
  <si>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</si>
  <si>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</si>
  <si>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</si>
  <si>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</si>
  <si>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</si>
  <si>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</si>
  <si>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</si>
  <si>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</si>
  <si>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</si>
  <si>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</si>
  <si>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</si>
  <si>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</si>
  <si>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</si>
  <si>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</si>
  <si>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</si>
  <si>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</si>
  <si>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</si>
  <si>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</si>
  <si>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</si>
  <si>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</si>
  <si>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</si>
  <si>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</si>
  <si>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</si>
  <si>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</si>
  <si>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</si>
  <si>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</si>
  <si>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</si>
  <si>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</si>
  <si>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</si>
  <si>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</si>
  <si>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</si>
  <si>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</si>
  <si>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</si>
  <si>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</si>
  <si>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</si>
  <si>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</si>
  <si>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</si>
  <si>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</si>
  <si>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</si>
  <si>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</si>
  <si>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</si>
  <si>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</si>
  <si>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</si>
  <si>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</si>
  <si>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</si>
  <si>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</si>
  <si>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</si>
  <si>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</si>
  <si>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</si>
  <si>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</si>
  <si>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</si>
  <si>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</si>
  <si>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</si>
  <si>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</si>
  <si>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</si>
  <si>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</si>
  <si>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</si>
  <si>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</si>
  <si>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</si>
  <si>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</si>
  <si>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</si>
  <si>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</si>
  <si>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</si>
  <si>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</si>
  <si>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</si>
  <si>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</si>
  <si>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</si>
  <si>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</si>
  <si>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</si>
  <si>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</si>
  <si>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</si>
  <si>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</si>
  <si>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</si>
  <si>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</si>
  <si>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</si>
  <si>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</si>
  <si>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</si>
  <si>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</si>
  <si>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</si>
  <si>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</si>
  <si>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</si>
  <si>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</si>
  <si>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</si>
  <si>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</si>
  <si>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</si>
  <si>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</si>
  <si>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</si>
  <si>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</si>
  <si>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</si>
  <si>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</si>
  <si>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</si>
  <si>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</si>
  <si>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</si>
  <si>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</si>
  <si>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</si>
  <si>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</si>
  <si>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</si>
  <si>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</si>
  <si>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</si>
  <si>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</si>
  <si>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</si>
  <si>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</si>
  <si>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</si>
  <si>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</si>
  <si>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</si>
  <si>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</si>
  <si>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</si>
  <si>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</si>
  <si>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</si>
  <si>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</si>
  <si>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</si>
  <si>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</si>
  <si>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</si>
  <si>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</si>
  <si>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</si>
  <si>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</si>
  <si>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</si>
  <si>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</si>
  <si>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</si>
  <si>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</si>
  <si>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</si>
  <si>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</si>
  <si>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</si>
  <si>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</si>
  <si>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</si>
  <si>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</si>
  <si>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</si>
  <si>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</si>
  <si>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</si>
  <si>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</si>
  <si>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</si>
  <si>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</si>
  <si>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</si>
  <si>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</si>
  <si>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</si>
  <si>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</si>
  <si>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</si>
  <si>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</si>
  <si>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</si>
  <si>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</si>
  <si>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</si>
  <si>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</si>
  <si>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</si>
  <si>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</si>
  <si>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</si>
  <si>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</si>
  <si>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</si>
  <si>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</si>
  <si>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</si>
  <si>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</si>
  <si>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</si>
  <si>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</si>
  <si>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</si>
  <si>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</si>
  <si>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</si>
  <si>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</si>
  <si>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</si>
  <si>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</si>
  <si>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</si>
  <si>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</si>
  <si>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</si>
  <si>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</si>
  <si>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</si>
  <si>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</si>
  <si>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</si>
  <si>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</si>
  <si>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</si>
  <si>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</si>
  <si>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</si>
  <si>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</si>
  <si>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</si>
  <si>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</si>
  <si>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</si>
  <si>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</si>
  <si>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</si>
  <si>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</si>
  <si>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</si>
  <si>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</si>
  <si>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</si>
  <si>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</si>
  <si>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</si>
  <si>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</si>
  <si>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</si>
  <si>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</si>
  <si>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</si>
  <si>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</si>
  <si>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</si>
  <si>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</si>
  <si>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</si>
  <si>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</si>
  <si>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</si>
  <si>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</si>
  <si>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</si>
  <si>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</si>
  <si>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</si>
  <si>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</si>
  <si>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</si>
  <si>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</si>
  <si>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</si>
  <si>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</si>
  <si>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</si>
  <si>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</si>
  <si>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</si>
  <si>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</si>
  <si>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</si>
  <si>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</si>
  <si>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</si>
  <si>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</si>
  <si>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</si>
  <si>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</si>
  <si>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</si>
  <si>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</si>
  <si>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</si>
  <si>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</si>
  <si>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</si>
  <si>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</si>
  <si>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</si>
  <si>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</si>
  <si>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</si>
  <si>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</si>
  <si>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</si>
  <si>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</si>
  <si>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</si>
  <si>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</si>
  <si>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</si>
  <si>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</si>
  <si>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</si>
  <si>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</si>
  <si>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</si>
  <si>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</si>
  <si>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</si>
  <si>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</si>
  <si>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</si>
  <si>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</si>
  <si>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</si>
  <si>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</si>
  <si>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</si>
  <si>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</si>
  <si>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</si>
  <si>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</si>
  <si>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</si>
  <si>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</si>
  <si>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</si>
  <si>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</si>
  <si>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</si>
  <si>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</si>
  <si>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</si>
  <si>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</si>
  <si>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</si>
  <si>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</si>
  <si>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</si>
  <si>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</si>
  <si>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</si>
  <si>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</si>
  <si>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</si>
  <si>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</si>
  <si>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</si>
  <si>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</si>
  <si>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</si>
  <si>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</si>
  <si>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</si>
  <si>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</si>
  <si>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</si>
  <si>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</si>
  <si>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</si>
  <si>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</si>
  <si>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</si>
  <si>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</si>
  <si>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</si>
  <si>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</si>
  <si>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</si>
  <si>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</si>
  <si>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</si>
  <si>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</si>
  <si>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</si>
  <si>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</si>
  <si>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</si>
  <si>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</si>
  <si>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</si>
  <si>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</si>
  <si>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</si>
  <si>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</si>
  <si>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</si>
  <si>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</si>
  <si>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</si>
  <si>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</si>
  <si>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</si>
  <si>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</si>
  <si>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</si>
  <si>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</si>
  <si>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</si>
  <si>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</si>
  <si>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</si>
  <si>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</si>
  <si>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</si>
  <si>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</si>
  <si>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</si>
  <si>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</si>
  <si>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</si>
  <si>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</si>
  <si>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</si>
  <si>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</si>
  <si>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</si>
  <si>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</si>
  <si>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</si>
  <si>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</si>
  <si>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</si>
  <si>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</si>
  <si>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</si>
  <si>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</si>
  <si>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</si>
  <si>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</si>
  <si>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</si>
  <si>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</si>
  <si>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</si>
  <si>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</si>
  <si>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</si>
  <si>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</si>
  <si>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</si>
  <si>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</si>
  <si>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</si>
  <si>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</si>
  <si>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</si>
  <si>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</si>
  <si>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</si>
  <si>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</si>
  <si>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</si>
  <si>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</si>
  <si>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</si>
  <si>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</si>
  <si>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</si>
  <si>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</si>
  <si>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</si>
  <si>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</si>
  <si>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</si>
  <si>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</si>
  <si>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</si>
  <si>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</si>
  <si>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</si>
  <si>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</si>
  <si>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</si>
  <si>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</si>
  <si>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</si>
  <si>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</si>
  <si>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</si>
  <si>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</si>
  <si>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</si>
  <si>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</si>
  <si>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</si>
  <si>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</si>
  <si>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</si>
  <si>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</si>
  <si>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</si>
  <si>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</si>
  <si>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</si>
  <si>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</si>
  <si>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</si>
  <si>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</si>
  <si>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</si>
  <si>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</si>
  <si>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</si>
  <si>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</si>
  <si>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</si>
  <si>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</si>
  <si>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</si>
  <si>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</si>
  <si>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</si>
  <si>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</si>
  <si>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</si>
  <si>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</si>
  <si>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</si>
  <si>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</si>
  <si>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</si>
  <si>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</si>
  <si>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</si>
  <si>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</si>
  <si>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</si>
  <si>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</si>
  <si>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</si>
  <si>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</si>
  <si>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</si>
  <si>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</si>
  <si>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</si>
  <si>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</si>
  <si>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</si>
  <si>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</si>
  <si>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</si>
  <si>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</si>
  <si>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</si>
  <si>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</si>
  <si>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</si>
  <si>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</si>
  <si>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</si>
  <si>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</si>
  <si>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</si>
  <si>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</si>
  <si>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</si>
  <si>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</si>
  <si>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</si>
  <si>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</si>
  <si>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</si>
  <si>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</si>
  <si>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</si>
  <si>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</si>
  <si>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</si>
  <si>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</si>
  <si>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</si>
  <si>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</si>
  <si>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</si>
  <si>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</si>
  <si>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</si>
  <si>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</si>
  <si>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</si>
  <si>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</si>
  <si>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</si>
  <si>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</si>
  <si>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</si>
  <si>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</si>
  <si>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</si>
  <si>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</si>
  <si>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</si>
  <si>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</si>
  <si>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</si>
  <si>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</si>
  <si>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</si>
  <si>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</si>
  <si>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</si>
  <si>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</si>
  <si>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</si>
  <si>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</si>
  <si>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</si>
  <si>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</si>
  <si>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</si>
  <si>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</si>
  <si>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</si>
  <si>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</si>
  <si>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</si>
  <si>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</si>
  <si>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</si>
  <si>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</si>
  <si>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</si>
  <si>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</si>
  <si>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</si>
  <si>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</si>
  <si>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</si>
  <si>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</si>
  <si>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</si>
  <si>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</si>
  <si>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</si>
  <si>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</si>
  <si>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</si>
  <si>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</si>
  <si>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</si>
  <si>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</si>
  <si>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</si>
  <si>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</si>
  <si>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</si>
  <si>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</si>
  <si>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</si>
  <si>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</si>
  <si>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</si>
  <si>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</si>
  <si>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</si>
  <si>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</si>
  <si>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</si>
  <si>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</si>
  <si>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</si>
  <si>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</si>
  <si>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</si>
  <si>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</si>
  <si>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</si>
  <si>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</si>
  <si>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</si>
  <si>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</si>
  <si>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</si>
  <si>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</si>
  <si>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</si>
  <si>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</si>
  <si>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</si>
  <si>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</si>
  <si>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</si>
  <si>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</si>
  <si>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</si>
  <si>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</si>
  <si>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</si>
  <si>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</si>
  <si>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</si>
  <si>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</si>
  <si>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</si>
  <si>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</si>
  <si>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</si>
  <si>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</si>
  <si>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</si>
  <si>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</si>
  <si>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</si>
  <si>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</si>
  <si>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</si>
  <si>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</si>
  <si>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</si>
  <si>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</si>
  <si>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</si>
  <si>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</si>
  <si>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</si>
  <si>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</si>
  <si>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</si>
  <si>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</si>
  <si>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</si>
  <si>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</si>
  <si>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</si>
  <si>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</si>
  <si>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</si>
  <si>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</si>
  <si>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</si>
  <si>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</si>
  <si>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</si>
  <si>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</si>
  <si>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</si>
  <si>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</si>
  <si>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</si>
  <si>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</si>
  <si>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</si>
  <si>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</si>
  <si>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</si>
  <si>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</si>
  <si>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</si>
  <si>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</si>
  <si>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</si>
  <si>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</si>
  <si>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</si>
  <si>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</si>
  <si>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</si>
  <si>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</si>
  <si>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</si>
  <si>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</si>
  <si>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</si>
  <si>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</si>
  <si>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</si>
  <si>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</si>
  <si>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</si>
  <si>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</si>
  <si>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</si>
  <si>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</si>
  <si>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</si>
  <si>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</si>
  <si>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</si>
  <si>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</si>
  <si>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</si>
  <si>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</si>
  <si>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</si>
  <si>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</si>
  <si>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</si>
  <si>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</si>
  <si>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</si>
  <si>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</si>
  <si>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</si>
  <si>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</si>
  <si>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</si>
  <si>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</si>
  <si>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</si>
  <si>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</si>
  <si>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</si>
  <si>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</si>
  <si>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</si>
  <si>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</si>
  <si>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</si>
  <si>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</si>
  <si>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</si>
  <si>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</si>
  <si>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</si>
  <si>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</si>
  <si>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</si>
  <si>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</si>
  <si>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</si>
  <si>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</si>
  <si>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</si>
  <si>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</si>
  <si>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</si>
  <si>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</si>
  <si>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</si>
  <si>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</si>
  <si>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</si>
  <si>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</si>
  <si>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</si>
  <si>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</si>
  <si>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</si>
  <si>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</si>
  <si>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</si>
  <si>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</si>
  <si>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</si>
  <si>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</si>
  <si>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</si>
  <si>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</si>
  <si>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</si>
  <si>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</si>
  <si>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</si>
  <si>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</si>
  <si>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</si>
  <si>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</si>
  <si>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</si>
  <si>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</si>
  <si>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</si>
  <si>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</si>
  <si>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</si>
  <si>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</si>
  <si>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</si>
  <si>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</si>
  <si>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</si>
  <si>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</si>
  <si>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</si>
  <si>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</si>
  <si>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</si>
  <si>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</si>
  <si>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</si>
  <si>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</si>
  <si>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</si>
  <si>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</si>
  <si>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</si>
  <si>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</si>
  <si>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</si>
  <si>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</si>
  <si>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</si>
  <si>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</si>
  <si>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</si>
  <si>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</si>
  <si>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</si>
  <si>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</si>
  <si>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</si>
  <si>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</si>
  <si>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</si>
  <si>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</si>
  <si>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</si>
  <si>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</si>
  <si>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</si>
  <si>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</si>
  <si>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</si>
  <si>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</si>
  <si>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</si>
  <si>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</si>
  <si>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</si>
  <si>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</si>
  <si>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</si>
  <si>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</si>
  <si>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</si>
  <si>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</si>
  <si>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</si>
  <si>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</si>
  <si>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</si>
  <si>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</si>
  <si>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</si>
  <si>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</si>
  <si>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</si>
  <si>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</si>
  <si>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</si>
  <si>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</si>
  <si>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</si>
  <si>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</si>
  <si>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</si>
  <si>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</si>
  <si>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</si>
  <si>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</si>
  <si>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</si>
  <si>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</si>
  <si>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</si>
  <si>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</si>
  <si>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</si>
  <si>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</si>
  <si>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</si>
  <si>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</si>
  <si>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</si>
  <si>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</si>
  <si>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</si>
  <si>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</si>
  <si>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</si>
  <si>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</si>
  <si>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</si>
  <si>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</si>
  <si>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</si>
  <si>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</si>
  <si>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</si>
  <si>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</si>
  <si>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</si>
  <si>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</si>
  <si>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</si>
  <si>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</si>
  <si>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</si>
  <si>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</si>
  <si>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</si>
  <si>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</si>
  <si>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</si>
  <si>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</si>
  <si>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</si>
  <si>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</si>
  <si>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</si>
  <si>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</si>
  <si>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</si>
  <si>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</si>
  <si>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</si>
  <si>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</si>
  <si>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</si>
  <si>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</si>
  <si>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</si>
  <si>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</si>
  <si>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</si>
  <si>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</si>
  <si>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</si>
  <si>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</si>
  <si>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</si>
  <si>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</si>
  <si>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</si>
  <si>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</si>
  <si>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</si>
  <si>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</si>
  <si>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</si>
  <si>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</si>
  <si>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</si>
  <si>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</si>
  <si>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</si>
  <si>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</si>
  <si>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</si>
  <si>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</si>
  <si>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</si>
  <si>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</si>
  <si>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</si>
  <si>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</si>
  <si>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</si>
  <si>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</si>
  <si>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</si>
  <si>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</si>
  <si>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</si>
  <si>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</si>
  <si>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</si>
  <si>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</si>
  <si>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</si>
  <si>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</si>
  <si>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</si>
  <si>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</si>
  <si>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</si>
  <si>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</si>
  <si>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</si>
  <si>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</si>
  <si>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</si>
  <si>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</si>
  <si>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</si>
  <si>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</si>
  <si>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</si>
  <si>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</si>
  <si>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</si>
  <si>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</si>
  <si>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</si>
  <si>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</si>
  <si>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</si>
  <si>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</si>
  <si>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</si>
  <si>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</si>
  <si>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</si>
  <si>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</si>
  <si>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</si>
  <si>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</si>
  <si>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</si>
  <si>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</si>
  <si>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</si>
  <si>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</si>
  <si>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</si>
  <si>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</si>
  <si>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</si>
  <si>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</si>
  <si>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</si>
  <si>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</si>
  <si>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</si>
  <si>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</si>
  <si>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</si>
  <si>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</si>
  <si>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</si>
  <si>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</si>
  <si>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</si>
  <si>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</si>
  <si>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</si>
  <si>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</si>
  <si>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</si>
  <si>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</si>
  <si>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</si>
  <si>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</si>
  <si>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</si>
  <si>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</si>
  <si>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</si>
  <si>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</si>
  <si>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</si>
  <si>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</si>
  <si>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</si>
  <si>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</si>
  <si>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</si>
  <si>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</si>
  <si>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</si>
  <si>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</si>
  <si>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</si>
  <si>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</si>
  <si>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</si>
  <si>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</si>
  <si>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</si>
  <si>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</si>
  <si>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</si>
  <si>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</si>
  <si>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</si>
  <si>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</si>
  <si>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</si>
  <si>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</si>
  <si>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</si>
  <si>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</si>
  <si>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</si>
  <si>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</si>
  <si>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</si>
  <si>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</si>
  <si>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</si>
  <si>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</si>
  <si>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</si>
  <si>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</si>
  <si>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</si>
  <si>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</si>
  <si>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</si>
  <si>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</si>
  <si>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</si>
  <si>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</si>
  <si>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</si>
  <si>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</si>
  <si>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</si>
  <si>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</si>
  <si>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</si>
  <si>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</si>
  <si>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</si>
  <si>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</si>
  <si>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</si>
  <si>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</si>
  <si>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</si>
  <si>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</si>
  <si>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</si>
  <si>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</si>
  <si>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</si>
  <si>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</si>
  <si>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</si>
  <si>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</si>
  <si>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</si>
  <si>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</si>
  <si>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</si>
  <si>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</si>
  <si>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</si>
  <si>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</si>
  <si>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</si>
  <si>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</si>
  <si>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</si>
  <si>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</si>
  <si>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</si>
  <si>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</si>
  <si>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</si>
  <si>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</si>
  <si>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</si>
  <si>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</si>
  <si>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</si>
  <si>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</si>
  <si>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</si>
  <si>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</si>
  <si>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</si>
  <si>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</si>
  <si>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</si>
  <si>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</si>
  <si>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</si>
  <si>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</si>
  <si>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</si>
  <si>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</si>
  <si>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</si>
  <si>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</si>
  <si>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</si>
  <si>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</si>
  <si>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</si>
  <si>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</si>
  <si>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</si>
  <si>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</si>
  <si>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</si>
  <si>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</si>
  <si>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</si>
  <si>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</si>
  <si>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</si>
  <si>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</si>
  <si>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</si>
  <si>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</si>
  <si>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</si>
  <si>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</si>
  <si>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</si>
  <si>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</si>
  <si>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</si>
  <si>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</si>
  <si>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</si>
  <si>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</si>
  <si>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</si>
  <si>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</si>
  <si>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</si>
  <si>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</si>
  <si>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</si>
  <si>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</si>
  <si>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</si>
  <si>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</si>
  <si>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</si>
  <si>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</si>
  <si>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</si>
  <si>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</si>
  <si>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</si>
  <si>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</si>
  <si>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</si>
  <si>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</si>
  <si>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</si>
  <si>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</si>
  <si>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</si>
  <si>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</si>
  <si>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</si>
  <si>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</si>
  <si>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</si>
  <si>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</si>
  <si>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</si>
  <si>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</si>
  <si>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</si>
  <si>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</si>
  <si>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</si>
  <si>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</si>
  <si>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</si>
  <si>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</si>
  <si>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</si>
  <si>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</si>
  <si>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</si>
  <si>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</si>
  <si>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</si>
  <si>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</si>
  <si>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</si>
  <si>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</si>
  <si>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</si>
  <si>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</si>
  <si>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</si>
  <si>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</si>
  <si>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</si>
  <si>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</si>
  <si>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</si>
  <si>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</si>
  <si>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</si>
  <si>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</si>
  <si>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</si>
  <si>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</si>
  <si>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</si>
  <si>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</si>
  <si>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</si>
  <si>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</si>
  <si>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</si>
  <si>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</si>
  <si>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</si>
  <si>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</si>
  <si>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</si>
  <si>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</si>
  <si>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</si>
  <si>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</si>
  <si>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</si>
  <si>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</si>
  <si>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</si>
  <si>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</si>
  <si>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</si>
  <si>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</si>
  <si>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</si>
  <si>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</si>
  <si>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</si>
  <si>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</si>
  <si>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</si>
  <si>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</si>
  <si>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</si>
  <si>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</si>
  <si>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</si>
  <si>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</si>
  <si>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</si>
  <si>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</si>
  <si>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</si>
  <si>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</si>
  <si>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</si>
  <si>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</si>
  <si>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</si>
  <si>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</si>
  <si>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</si>
  <si>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</si>
  <si>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</si>
  <si>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</si>
  <si>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</si>
  <si>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</si>
  <si>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</si>
  <si>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</si>
  <si>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</si>
  <si>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</si>
  <si>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</si>
  <si>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</si>
  <si>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</si>
  <si>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</si>
  <si>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</si>
  <si>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</si>
  <si>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</si>
  <si>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</si>
  <si>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</si>
  <si>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</si>
  <si>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</si>
  <si>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</si>
  <si>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</si>
  <si>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</si>
  <si>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</si>
  <si>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</si>
  <si>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</si>
  <si>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</si>
  <si>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</si>
  <si>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</si>
  <si>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</si>
  <si>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</si>
  <si>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</si>
  <si>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</si>
  <si>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</si>
  <si>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</si>
  <si>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</si>
  <si>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</si>
  <si>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</si>
  <si>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</si>
  <si>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</si>
  <si>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</si>
  <si>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</si>
  <si>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</si>
  <si>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</si>
  <si>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</si>
  <si>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</si>
  <si>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</si>
  <si>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</si>
  <si>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</si>
  <si>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</si>
  <si>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</si>
  <si>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</si>
  <si>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</si>
  <si>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</si>
  <si>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</si>
  <si>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</si>
  <si>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</si>
  <si>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</si>
  <si>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</si>
  <si>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</si>
  <si>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</si>
  <si>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</si>
  <si>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</si>
  <si>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</si>
  <si>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</si>
  <si>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</si>
  <si>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</si>
  <si>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</si>
  <si>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</si>
  <si>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</si>
  <si>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</si>
  <si>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</si>
  <si>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</si>
  <si>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</si>
  <si>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</si>
  <si>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</si>
  <si>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</si>
  <si>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</si>
  <si>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</si>
  <si>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</si>
  <si>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</si>
  <si>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</si>
  <si>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</si>
  <si>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</si>
  <si>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</si>
  <si>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</si>
  <si>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</si>
  <si>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</si>
  <si>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</si>
  <si>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</si>
  <si>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</si>
  <si>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</si>
  <si>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</si>
  <si>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</si>
  <si>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</si>
  <si>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</si>
  <si>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</si>
  <si>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</si>
  <si>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</si>
  <si>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</si>
  <si>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</si>
  <si>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</si>
  <si>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</si>
  <si>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</si>
  <si>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</si>
  <si>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</si>
  <si>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</si>
  <si>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</si>
  <si>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</si>
  <si>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</si>
  <si>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</si>
  <si>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</si>
  <si>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</si>
  <si>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</si>
  <si>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</si>
  <si>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</si>
  <si>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</si>
  <si>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</si>
  <si>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</si>
  <si>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</si>
  <si>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</si>
  <si>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</si>
  <si>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</si>
  <si>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</si>
  <si>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</si>
  <si>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</si>
  <si>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</si>
  <si>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</si>
  <si>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</si>
  <si>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</si>
  <si>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</si>
  <si>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</si>
  <si>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</si>
  <si>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</si>
  <si>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</si>
  <si>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</si>
  <si>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</si>
  <si>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</si>
  <si>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</si>
  <si>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</si>
  <si>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</si>
  <si>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</si>
  <si>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</si>
  <si>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</si>
  <si>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</si>
  <si>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</si>
  <si>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</si>
  <si>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</si>
  <si>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</si>
  <si>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</si>
  <si>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</si>
  <si>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</si>
  <si>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</si>
  <si>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</si>
  <si>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</si>
  <si>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</si>
  <si>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</si>
  <si>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</si>
  <si>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</si>
  <si>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</si>
  <si>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</si>
  <si>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</si>
  <si>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</si>
  <si>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</si>
  <si>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</si>
  <si>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</si>
  <si>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</si>
  <si>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</si>
  <si>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</si>
  <si>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</si>
  <si>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</si>
  <si>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</si>
  <si>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</si>
  <si>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</si>
  <si>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</si>
  <si>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</si>
  <si>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</si>
  <si>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</si>
  <si>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</si>
  <si>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</si>
  <si>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</si>
  <si>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</si>
  <si>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</si>
  <si>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</si>
  <si>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</si>
  <si>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</si>
  <si>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</si>
  <si>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</si>
  <si>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</si>
  <si>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</si>
  <si>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</si>
  <si>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</si>
  <si>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</si>
  <si>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</si>
  <si>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</si>
  <si>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</si>
  <si>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</si>
  <si>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</si>
  <si>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</si>
  <si>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</si>
  <si>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</si>
  <si>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</si>
  <si>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</si>
  <si>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</si>
  <si>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</si>
  <si>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</si>
  <si>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</si>
  <si>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</si>
  <si>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</si>
  <si>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</si>
  <si>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</si>
  <si>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</si>
  <si>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</si>
  <si>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</si>
  <si>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</si>
  <si>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</si>
  <si>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</si>
  <si>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</si>
  <si>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</si>
  <si>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</si>
  <si>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</si>
  <si>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</si>
  <si>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</si>
  <si>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</si>
  <si>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</si>
  <si>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</si>
  <si>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</si>
  <si>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</si>
  <si>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</si>
  <si>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</si>
  <si>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</si>
  <si>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</si>
  <si>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</si>
  <si>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맑은 고딕"/>
        <family val="2"/>
        <scheme val="minor"/>
      </rPr>
      <t>Metal</t>
    </r>
    <r>
      <rPr>
        <sz val="11"/>
        <rFont val="맑은 고딕"/>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</si>
  <si>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</si>
  <si>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</si>
  <si>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</si>
  <si>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</si>
  <si>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</si>
  <si>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</si>
  <si>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</si>
  <si>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</si>
  <si>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</si>
  <si>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</si>
  <si>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</si>
  <si>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</si>
  <si>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</si>
  <si>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</si>
  <si>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</si>
  <si>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</si>
  <si>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</si>
  <si>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</si>
  <si>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</si>
  <si>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</si>
  <si>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</si>
  <si>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</si>
  <si>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</si>
  <si>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</si>
  <si>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</si>
  <si>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</si>
  <si>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</si>
  <si>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</si>
  <si>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</si>
  <si>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</si>
  <si>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</si>
  <si>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</si>
  <si>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</si>
  <si>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</si>
  <si>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</si>
  <si>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</si>
  <si>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</si>
  <si>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</si>
  <si>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</si>
  <si>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</si>
  <si>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</si>
  <si>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</si>
  <si>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</si>
  <si>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</si>
  <si>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</si>
  <si>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</si>
  <si>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</si>
  <si>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</si>
  <si>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</si>
  <si>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</si>
  <si>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</si>
  <si>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</si>
  <si>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</si>
  <si>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</si>
  <si>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</si>
  <si>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</si>
  <si>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</si>
  <si>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</si>
  <si>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</si>
  <si>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</si>
  <si>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</si>
  <si>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</si>
  <si>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</si>
  <si>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</si>
  <si>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</si>
  <si>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</si>
  <si>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</si>
  <si>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</si>
  <si>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</si>
  <si>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</si>
  <si>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</si>
  <si>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</si>
  <si>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</si>
  <si>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</si>
  <si>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</si>
  <si>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</si>
  <si>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</si>
  <si>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</si>
  <si>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</si>
  <si>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</si>
  <si>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</si>
  <si>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</si>
  <si>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</si>
  <si>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</si>
  <si>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</si>
  <si>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</si>
  <si>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</si>
  <si>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</si>
  <si>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</si>
  <si>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</si>
  <si>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</si>
  <si>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</si>
  <si>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</si>
  <si>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</si>
  <si>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</si>
  <si>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</si>
  <si>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</si>
  <si>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</si>
  <si>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</si>
  <si>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</si>
  <si>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</si>
  <si>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</si>
  <si>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</si>
  <si>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</si>
  <si>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</si>
  <si>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</si>
  <si>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</si>
  <si>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</si>
  <si>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</si>
  <si>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</si>
  <si>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</si>
  <si>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</si>
  <si>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</si>
  <si>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</si>
  <si>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</si>
  <si>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</si>
  <si>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</si>
  <si>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</si>
  <si>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</si>
  <si>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</si>
  <si>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</si>
  <si>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</si>
  <si>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</si>
  <si>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</si>
  <si>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</si>
  <si>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</si>
  <si>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</si>
  <si>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</si>
  <si>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</si>
  <si>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</si>
  <si>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</si>
  <si>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</si>
  <si>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</si>
  <si>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</si>
  <si>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</si>
  <si>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</si>
  <si>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</si>
  <si>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</si>
  <si>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</si>
  <si>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</si>
  <si>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</si>
  <si>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</si>
  <si>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</si>
  <si>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</si>
  <si>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</si>
  <si>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</si>
  <si>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</si>
  <si>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</si>
  <si>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</si>
  <si>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</si>
  <si>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</si>
  <si>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</si>
  <si>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</si>
  <si>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</si>
  <si>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</si>
  <si>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</si>
  <si>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</si>
  <si>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</si>
  <si>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</si>
  <si>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</si>
  <si>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</si>
  <si>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</si>
  <si>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</si>
  <si>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</si>
  <si>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</si>
  <si>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</si>
  <si>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</si>
  <si>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</si>
  <si>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</si>
  <si>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</si>
  <si>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</si>
  <si>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</si>
  <si>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</si>
  <si>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</si>
  <si>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</si>
  <si>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</si>
  <si>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</si>
  <si>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</si>
  <si>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</si>
  <si>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</si>
  <si>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</si>
  <si>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</si>
  <si>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</si>
  <si>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</si>
  <si>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</si>
  <si>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</si>
  <si>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</si>
  <si>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</si>
  <si>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</si>
  <si>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</si>
  <si>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</si>
  <si>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</si>
  <si>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</si>
  <si>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</si>
  <si>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</si>
  <si>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</si>
  <si>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</si>
  <si>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</si>
  <si>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</si>
  <si>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</si>
  <si>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</si>
  <si>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</si>
  <si>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</si>
  <si>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</si>
  <si>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</si>
  <si>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</si>
  <si>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</si>
  <si>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</si>
  <si>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</si>
  <si>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</si>
  <si>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</si>
  <si>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</si>
  <si>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</si>
  <si>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</si>
  <si>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</si>
  <si>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</si>
  <si>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</si>
  <si>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</si>
  <si>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</si>
  <si>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</si>
  <si>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</si>
  <si>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</si>
  <si>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</si>
  <si>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</si>
  <si>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</si>
  <si>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</si>
  <si>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</si>
  <si>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</si>
  <si>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</si>
  <si>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</si>
  <si>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</si>
  <si>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</si>
  <si>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</si>
  <si>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</si>
  <si>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</si>
  <si>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</si>
  <si>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</si>
  <si>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</si>
  <si>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</si>
  <si>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</si>
  <si>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</si>
  <si>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</si>
  <si>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</si>
  <si>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</si>
  <si>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</si>
  <si>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</si>
  <si>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</si>
  <si>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</si>
  <si>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</si>
  <si>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</si>
  <si>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</si>
  <si>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</si>
  <si>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</si>
  <si>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</si>
  <si>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</si>
  <si>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</si>
  <si>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</si>
  <si>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</si>
  <si>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</si>
  <si>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</si>
  <si>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</si>
  <si>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</si>
  <si>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</si>
  <si>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</si>
  <si>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</si>
  <si>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</si>
  <si>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</si>
  <si>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</si>
  <si>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</si>
  <si>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</si>
  <si>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</si>
  <si>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</si>
  <si>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</si>
  <si>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</si>
  <si>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</si>
  <si>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</si>
  <si>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</si>
  <si>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</si>
  <si>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</si>
  <si>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</si>
  <si>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</si>
  <si>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</si>
  <si>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</si>
  <si>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</si>
  <si>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</si>
  <si>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</si>
  <si>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</si>
  <si>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</si>
  <si>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</si>
  <si>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</si>
  <si>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</si>
  <si>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</si>
  <si>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</si>
  <si>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</si>
  <si>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</si>
  <si>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</si>
  <si>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</si>
  <si>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</si>
  <si>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</si>
  <si>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</si>
  <si>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</si>
  <si>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</si>
  <si>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</si>
  <si>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</si>
  <si>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</si>
  <si>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</si>
  <si>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</si>
  <si>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</si>
  <si>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</si>
  <si>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</si>
  <si>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</si>
  <si>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</si>
  <si>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</si>
  <si>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</si>
  <si>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</si>
  <si>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</si>
  <si>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</si>
  <si>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</si>
  <si>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charset val="134"/>
      </rPr>
      <t>在“申报”选项卡 D115 单元格中回答贵公司是否有</t>
    </r>
    <r>
      <rPr>
        <sz val="11"/>
        <color rgb="FFFF0000"/>
        <rFont val="SimSun"/>
        <charset val="134"/>
      </rPr>
      <t>负责任矿物采购政策</t>
    </r>
  </si>
  <si>
    <t>在“申报”选项卡 D117 单元格中回答贵公司是否在贵公司的网站上公开发布您的负责任矿物采购政策</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</si>
  <si>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</si>
  <si>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</si>
  <si>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</si>
  <si>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</si>
  <si>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</si>
  <si>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</si>
  <si>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</si>
  <si>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</si>
  <si>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</si>
  <si>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</si>
  <si>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</si>
  <si>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</si>
  <si>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</si>
  <si>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</si>
  <si>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</si>
  <si>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</si>
  <si>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</si>
  <si>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</si>
  <si>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</si>
  <si>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</si>
  <si>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</si>
  <si>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</si>
  <si>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</si>
  <si>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</si>
  <si>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</si>
  <si>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</si>
  <si>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</si>
  <si>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</si>
  <si>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</si>
  <si>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</si>
  <si>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</si>
  <si>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</si>
  <si>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</si>
  <si>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</si>
  <si>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</si>
  <si>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</si>
  <si>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</si>
  <si>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</si>
  <si>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</si>
  <si>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</si>
  <si>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</si>
  <si>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</si>
  <si>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</si>
  <si>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</si>
  <si>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</si>
  <si>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</si>
  <si>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</si>
  <si>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</si>
  <si>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</si>
  <si>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</si>
  <si>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</si>
  <si>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</si>
  <si>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</si>
  <si>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</si>
  <si>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</si>
  <si>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</si>
  <si>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</si>
  <si>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</si>
  <si>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</si>
  <si>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</si>
  <si>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</si>
  <si>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</si>
  <si>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</si>
  <si>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</si>
  <si>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</si>
  <si>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</si>
  <si>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</si>
  <si>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</si>
  <si>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</si>
  <si>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</si>
  <si>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</si>
  <si>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</si>
  <si>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</si>
  <si>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</si>
  <si>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</si>
  <si>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</si>
  <si>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</si>
  <si>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</si>
  <si>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</si>
  <si>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</si>
  <si>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</si>
  <si>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</si>
  <si>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</si>
  <si>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</si>
  <si>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</si>
  <si>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</si>
  <si>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</si>
  <si>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</si>
  <si>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</si>
  <si>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</si>
  <si>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</si>
  <si>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</si>
  <si>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</si>
  <si>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</si>
  <si>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</si>
  <si>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</si>
  <si>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</si>
  <si>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</si>
  <si>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</si>
  <si>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</si>
  <si>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</si>
  <si>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</si>
  <si>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</si>
  <si>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</si>
  <si>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</si>
  <si>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</si>
  <si>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</si>
  <si>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</si>
  <si>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</si>
  <si>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</si>
  <si>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</si>
  <si>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</si>
  <si>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</si>
  <si>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</si>
  <si>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</si>
  <si>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</si>
  <si>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</si>
  <si>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</si>
  <si>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</si>
  <si>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</si>
  <si>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</si>
  <si>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</si>
  <si>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</si>
  <si>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</si>
  <si>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</si>
  <si>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</si>
  <si>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</si>
  <si>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</si>
  <si>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</si>
  <si>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</si>
  <si>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</si>
  <si>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</si>
  <si>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</si>
  <si>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</si>
  <si>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</si>
  <si>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</si>
  <si>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</si>
  <si>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</si>
  <si>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</si>
  <si>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</si>
  <si>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</si>
  <si>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</si>
  <si>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</si>
  <si>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</si>
  <si>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</si>
  <si>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</si>
  <si>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</si>
  <si>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</si>
  <si>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</si>
  <si>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</si>
  <si>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</si>
  <si>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</si>
  <si>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</si>
  <si>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</si>
  <si>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</si>
  <si>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</si>
  <si>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</si>
  <si>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</si>
  <si>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</si>
  <si>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</si>
  <si>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</si>
  <si>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</si>
  <si>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</si>
  <si>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</si>
  <si>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</si>
  <si>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</si>
  <si>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</si>
  <si>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</si>
  <si>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</si>
  <si>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</si>
  <si>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</si>
  <si>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</si>
  <si>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</si>
  <si>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</si>
  <si>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</si>
  <si>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</si>
  <si>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</si>
  <si>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</si>
  <si>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</si>
  <si>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</si>
  <si>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</si>
  <si>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</si>
  <si>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</si>
  <si>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</si>
  <si>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</si>
  <si>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</si>
  <si>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</si>
  <si>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</si>
  <si>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</si>
  <si>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</si>
  <si>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</si>
  <si>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</si>
  <si>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</si>
  <si>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</si>
  <si>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</si>
  <si>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</si>
  <si>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</si>
  <si>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</si>
  <si>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</si>
  <si>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</si>
  <si>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</si>
  <si>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</si>
  <si>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</si>
  <si>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</si>
  <si>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</si>
  <si>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</si>
  <si>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</si>
  <si>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</si>
  <si>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</si>
  <si>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</si>
  <si>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</si>
  <si>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</si>
  <si>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</si>
  <si>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</si>
  <si>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</si>
  <si>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</si>
  <si>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</si>
  <si>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</si>
  <si>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</si>
  <si>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</si>
  <si>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</si>
  <si>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</si>
  <si>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</si>
  <si>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</si>
  <si>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</si>
  <si>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</si>
  <si>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</si>
  <si>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</si>
  <si>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</si>
  <si>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</si>
  <si>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</si>
  <si>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</si>
  <si>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</si>
  <si>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</si>
  <si>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</si>
  <si>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</si>
  <si>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</si>
  <si>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</si>
  <si>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</si>
  <si>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</si>
  <si>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</si>
  <si>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</si>
  <si>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</si>
  <si>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</si>
  <si>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</si>
  <si>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</si>
  <si>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</si>
  <si>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</si>
  <si>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charset val="134"/>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</si>
  <si>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</si>
  <si>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</si>
  <si>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</si>
  <si>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</si>
  <si>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</si>
  <si>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</si>
  <si>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</si>
  <si>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</si>
  <si>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</si>
  <si>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</si>
  <si>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</si>
  <si>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</si>
  <si>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</si>
  <si>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</si>
  <si>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</si>
  <si>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</si>
  <si>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</si>
  <si>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</si>
  <si>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</si>
  <si>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</si>
  <si>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</si>
  <si>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</si>
  <si>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</si>
  <si>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</si>
  <si>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</si>
  <si>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</si>
  <si>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</si>
  <si>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</si>
  <si>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</si>
  <si>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</si>
  <si>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</si>
  <si>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</si>
  <si>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</si>
  <si>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</si>
  <si>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</si>
  <si>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</si>
  <si>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</si>
  <si>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</si>
  <si>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</si>
  <si>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</si>
  <si>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</si>
  <si>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</si>
  <si>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</si>
  <si>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</si>
  <si>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</si>
  <si>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</si>
  <si>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</si>
  <si>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</si>
  <si>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</si>
  <si>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</si>
  <si>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</si>
  <si>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</si>
  <si>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</si>
  <si>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</si>
  <si>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</si>
  <si>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</si>
  <si>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</si>
  <si>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</si>
  <si>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</si>
  <si>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</si>
  <si>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</si>
  <si>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</si>
  <si>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charset val="134"/>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</si>
  <si>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</si>
  <si>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</si>
  <si>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</si>
  <si>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family val="2"/>
        <charset val="128"/>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</si>
  <si>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</si>
  <si>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</si>
  <si>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</si>
  <si>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</si>
  <si>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</si>
  <si>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</si>
  <si>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</si>
  <si>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</si>
  <si>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</si>
  <si>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</si>
  <si>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</si>
  <si>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</si>
  <si>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</si>
  <si>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</si>
  <si>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</si>
  <si>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</si>
  <si>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</si>
  <si>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</si>
  <si>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</si>
  <si>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</si>
  <si>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</si>
  <si>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</si>
  <si>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</si>
  <si>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</si>
  <si>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</si>
  <si>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</si>
  <si>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charset val="134"/>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charset val="134"/>
      </rPr>
      <t xml:space="preserve">
</t>
    </r>
    <r>
      <rPr>
        <sz val="11"/>
        <rFont val="SimSun"/>
        <charset val="134"/>
      </rPr>
      <t>注：至本模版出版之日，目前尚未进行规模化回收用后云母。</t>
    </r>
  </si>
  <si>
    <r>
      <rPr>
        <sz val="11"/>
        <color rgb="FFFF0000"/>
        <rFont val="ＭＳ Ｐゴシック"/>
        <family val="2"/>
        <charset val="128"/>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family val="2"/>
        <charset val="128"/>
      </rPr>
      <t>注：本文書の発行時点で、顕著な使用済みマイカの再生利用はありません。</t>
    </r>
  </si>
  <si>
    <r>
      <rPr>
        <sz val="11"/>
        <color rgb="FFFF0000"/>
        <rFont val="맑은 고딕"/>
        <family val="2"/>
        <charset val="129"/>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</si>
  <si>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</si>
  <si>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</si>
  <si>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</si>
  <si>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</si>
  <si>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</si>
  <si>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</si>
  <si>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</si>
  <si>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</si>
  <si>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</si>
  <si>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</si>
  <si>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</si>
  <si>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</si>
  <si>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</si>
  <si>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</si>
  <si>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</si>
  <si>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</si>
  <si>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</si>
  <si>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</si>
  <si>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</si>
  <si>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</si>
  <si>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</si>
  <si>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</si>
  <si>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</si>
  <si>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</si>
  <si>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</si>
  <si>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</si>
  <si>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</si>
  <si>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</si>
  <si>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</si>
  <si>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</si>
  <si>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</si>
  <si>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</si>
  <si>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</si>
  <si>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</si>
  <si>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</si>
  <si>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</si>
  <si>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</si>
  <si>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</si>
  <si>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</si>
  <si>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</si>
  <si>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</si>
  <si>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</si>
  <si>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</si>
  <si>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</si>
  <si>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</si>
  <si>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</si>
  <si>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</si>
  <si>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</si>
  <si>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</si>
  <si>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</si>
  <si>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</si>
  <si>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</si>
  <si>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</si>
  <si>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</si>
  <si>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</si>
  <si>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</si>
  <si>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</si>
  <si>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</si>
  <si>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</si>
  <si>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</si>
  <si>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</si>
  <si>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</si>
  <si>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POONGSAN CORPORATION</t>
  </si>
  <si>
    <t>LEE SEONYOUB</t>
  </si>
  <si>
    <t>sylee@poongsan.co.kr</t>
  </si>
  <si>
    <t>+82-2-3406-5476</t>
  </si>
  <si>
    <t>PARK KIHYUN</t>
  </si>
  <si>
    <t>GENERAL MANAGER</t>
  </si>
  <si>
    <t>hr7275@poongsan.co.kr</t>
  </si>
  <si>
    <t>100%</t>
  </si>
  <si>
    <t>https://www.poongsan.co.kr/management/conflict_minerals/policy</t>
    <phoneticPr fontId="84" type="noConversion"/>
  </si>
  <si>
    <t xml:space="preserve">LS MnM Inc.	</t>
  </si>
  <si>
    <t>BEOM JOON KIM</t>
  </si>
  <si>
    <t>bjkin2@lsmnm.com</t>
  </si>
  <si>
    <t>PT. Eternal Nickel Industry</t>
  </si>
  <si>
    <t>PT. CNGR DING XING NEW ENERGY</t>
  </si>
  <si>
    <t>-</t>
    <phoneticPr fontId="84" type="noConversion"/>
  </si>
  <si>
    <t>INDONESIA</t>
    <phoneticPr fontId="84" type="noConversion"/>
  </si>
  <si>
    <t>Central Sulawesi</t>
  </si>
  <si>
    <t>Central Sulawesi</t>
    <phoneticPr fontId="84" type="noConversion"/>
  </si>
  <si>
    <t xml:space="preserve">Morowali </t>
  </si>
  <si>
    <t xml:space="preserve">Morowali </t>
    <phoneticPr fontId="84" type="noConversion"/>
  </si>
  <si>
    <t>Indonesia Morowali Industrial Park</t>
  </si>
  <si>
    <t>Indonesia Morowali Industrial Park</t>
    <phoneticPr fontId="8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</si>
</sst>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76" formatCode="_-&quot;$&quot;* #,##0_-;\-&quot;$&quot;* #,##0_-;_-&quot;$&quot;* &quot;-&quot;_-;_-@_-"/>
    <numFmt numFmtId="177" formatCode="_-&quot;$&quot;* #,##0.00_-;\-&quot;$&quot;* #,##0.00_-;_-&quot;$&quot;* &quot;-&quot;??_-;_-@_-"/>
    <numFmt numFmtId="178" formatCode="_(&quot;$&quot;* #,##0_);_(&quot;$&quot;* \(#,##0\);_(&quot;$&quot;* &quot;-&quot;_);_(@_)"/>
    <numFmt numFmtId="179" formatCode="_(* #,##0_);_(* \(#,##0\);_(* &quot;-&quot;_);_(@_)"/>
    <numFmt numFmtId="180" formatCode="_(&quot;$&quot;* #,##0.00_);_(&quot;$&quot;* \(#,##0.00\);_(&quot;$&quot;* &quot;-&quot;??_);_(@_)"/>
    <numFmt numFmtId="181" formatCode="_(* #,##0.00_);_(* \(#,##0.00\);_(* &quot;-&quot;??_);_(@_)"/>
    <numFmt numFmtId="182" formatCode="[$-409]mmmm\ d\,\ yyyy;@"/>
    <numFmt numFmtId="183" formatCode="[$-409]d\-mmm\-yyyy;@"/>
    <numFmt numFmtId="184" formatCode="_-* #,##0\ &quot;€&quot;_-;\-* #,##0\ &quot;€&quot;_-;_-* &quot;-&quot;\ &quot;€&quot;_-;_-@_-"/>
    <numFmt numFmtId="185" formatCode="_-* #,##0\ _€_-;\-* #,##0\ _€_-;_-* &quot;-&quot;\ _€_-;_-@_-"/>
    <numFmt numFmtId="186" formatCode="_-* #,##0.00\ &quot;€&quot;_-;\-* #,##0.00\ &quot;€&quot;_-;_-* &quot;-&quot;??\ &quot;€&quot;_-;_-@_-"/>
    <numFmt numFmtId="187" formatCode="_-* #,##0.00\ _€_-;\-* #,##0.00\ _€_-;_-* &quot;-&quot;??\ _€_-;_-@_-"/>
    <numFmt numFmtId="188" formatCode="_-&quot;€&quot;\ * #,##0_-;\-&quot;€&quot;\ * #,##0_-;_-&quot;€&quot;\ * &quot;-&quot;_-;_-@_-"/>
    <numFmt numFmtId="189" formatCode="_-&quot;€&quot;\ * #,##0.00_-;\-&quot;€&quot;\ * #,##0.00_-;_-&quot;€&quot;\ * &quot;-&quot;??_-;_-@_-"/>
    <numFmt numFmtId="190" formatCode="0.0"/>
  </numFmts>
  <fonts count="129">
    <font>
      <sz val="10"/>
      <name val="Verdana"/>
      <family val="2"/>
    </font>
    <font>
      <sz val="11"/>
      <color theme="1"/>
      <name val="맑은 고딕"/>
      <family val="2"/>
      <scheme val="minor"/>
    </font>
    <font>
      <sz val="11"/>
      <color theme="1"/>
      <name val="맑은 고딕"/>
      <family val="2"/>
      <scheme val="minor"/>
    </font>
    <font>
      <sz val="11"/>
      <color theme="1"/>
      <name val="맑은 고딕"/>
      <family val="2"/>
      <scheme val="minor"/>
    </font>
    <font>
      <sz val="10"/>
      <color theme="1"/>
      <name val="Arial"/>
      <family val="2"/>
    </font>
    <font>
      <sz val="11"/>
      <color theme="1"/>
      <name val="맑은 고딕"/>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맑은 고딕"/>
      <family val="2"/>
      <scheme val="minor"/>
    </font>
    <font>
      <sz val="11"/>
      <color rgb="FF9C0006"/>
      <name val="ＭＳ Ｐゴシック"/>
      <family val="3"/>
      <charset val="128"/>
    </font>
    <font>
      <sz val="11"/>
      <color rgb="FF9C0006"/>
      <name val="맑은 고딕"/>
      <family val="2"/>
      <scheme val="minor"/>
    </font>
    <font>
      <b/>
      <sz val="11"/>
      <color rgb="FFFA7D00"/>
      <name val="맑은 고딕"/>
      <family val="2"/>
      <scheme val="minor"/>
    </font>
    <font>
      <b/>
      <sz val="11"/>
      <color theme="0"/>
      <name val="맑은 고딕"/>
      <family val="2"/>
      <scheme val="minor"/>
    </font>
    <font>
      <i/>
      <sz val="11"/>
      <color rgb="FF7F7F7F"/>
      <name val="맑은 고딕"/>
      <family val="2"/>
      <scheme val="minor"/>
    </font>
    <font>
      <sz val="11"/>
      <color rgb="FF006100"/>
      <name val="맑은 고딕"/>
      <family val="2"/>
      <scheme val="minor"/>
    </font>
    <font>
      <b/>
      <sz val="15"/>
      <color theme="3"/>
      <name val="맑은 고딕"/>
      <family val="2"/>
      <scheme val="minor"/>
    </font>
    <font>
      <b/>
      <sz val="13"/>
      <color theme="3"/>
      <name val="맑은 고딕"/>
      <family val="2"/>
      <scheme val="minor"/>
    </font>
    <font>
      <b/>
      <sz val="11"/>
      <color theme="3"/>
      <name val="맑은 고딕"/>
      <family val="2"/>
      <scheme val="minor"/>
    </font>
    <font>
      <u/>
      <sz val="10"/>
      <color theme="10"/>
      <name val="Arial"/>
      <family val="2"/>
    </font>
    <font>
      <u/>
      <sz val="11"/>
      <color theme="10"/>
      <name val="맑은 고딕"/>
      <family val="2"/>
      <scheme val="minor"/>
    </font>
    <font>
      <u/>
      <sz val="12"/>
      <color theme="10"/>
      <name val="맑은 고딕"/>
      <family val="2"/>
      <scheme val="minor"/>
    </font>
    <font>
      <sz val="11"/>
      <color rgb="FF3F3F76"/>
      <name val="맑은 고딕"/>
      <family val="2"/>
      <scheme val="minor"/>
    </font>
    <font>
      <sz val="11"/>
      <color rgb="FFFA7D00"/>
      <name val="맑은 고딕"/>
      <family val="2"/>
      <scheme val="minor"/>
    </font>
    <font>
      <sz val="11"/>
      <color rgb="FF9C6500"/>
      <name val="맑은 고딕"/>
      <family val="2"/>
      <scheme val="minor"/>
    </font>
    <font>
      <sz val="10"/>
      <color theme="1"/>
      <name val="ＭＳ Ｐゴシック"/>
      <family val="2"/>
      <charset val="128"/>
    </font>
    <font>
      <sz val="11"/>
      <color theme="1"/>
      <name val="ＭＳ Ｐゴシック"/>
      <family val="3"/>
      <charset val="128"/>
    </font>
    <font>
      <sz val="12"/>
      <color theme="1"/>
      <name val="맑은 고딕"/>
      <family val="2"/>
      <scheme val="minor"/>
    </font>
    <font>
      <b/>
      <sz val="11"/>
      <color rgb="FF3F3F3F"/>
      <name val="맑은 고딕"/>
      <family val="2"/>
      <scheme val="minor"/>
    </font>
    <font>
      <sz val="18"/>
      <color theme="3"/>
      <name val="맑은 고딕"/>
      <family val="2"/>
      <scheme val="major"/>
    </font>
    <font>
      <b/>
      <sz val="11"/>
      <color theme="1"/>
      <name val="맑은 고딕"/>
      <family val="2"/>
      <scheme val="minor"/>
    </font>
    <font>
      <sz val="11"/>
      <color rgb="FFFF0000"/>
      <name val="맑은 고딕"/>
      <family val="2"/>
      <scheme val="minor"/>
    </font>
    <font>
      <sz val="10"/>
      <color theme="1"/>
      <name val="Verdana"/>
      <family val="2"/>
    </font>
    <font>
      <sz val="10"/>
      <color theme="0" tint="-0.3498947111423078"/>
      <name val="Verdana"/>
      <family val="2"/>
    </font>
    <font>
      <sz val="11"/>
      <name val="맑은 고딕"/>
      <family val="2"/>
      <scheme val="minor"/>
    </font>
    <font>
      <sz val="10"/>
      <name val="맑은 고딕"/>
      <family val="1"/>
      <scheme val="major"/>
    </font>
    <font>
      <u/>
      <sz val="12"/>
      <color indexed="12"/>
      <name val="맑은 고딕"/>
      <family val="1"/>
      <scheme val="major"/>
    </font>
    <font>
      <sz val="12"/>
      <name val="맑은 고딕"/>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맑은 고딕"/>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맑은 고딕"/>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맑은 고딕"/>
      <family val="1"/>
      <scheme val="major"/>
    </font>
    <font>
      <sz val="12"/>
      <color rgb="FF3C4043"/>
      <name val="Arial"/>
      <family val="2"/>
    </font>
    <font>
      <sz val="11"/>
      <name val="ＭＳ Ｐゴシック"/>
      <family val="2"/>
      <charset val="128"/>
    </font>
    <font>
      <sz val="11"/>
      <color rgb="FFFF0000"/>
      <name val="맑은 고딕"/>
      <family val="2"/>
      <charset val="129"/>
    </font>
    <font>
      <sz val="11"/>
      <name val="맑은 고딕"/>
      <family val="2"/>
      <charset val="129"/>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9" fontId="4" fillId="0" borderId="0" applyFont="0" applyFill="0" applyBorder="0" applyAlignment="0" applyProtection="0"/>
    <xf numFmtId="180" fontId="4" fillId="0" borderId="0" applyFont="0" applyFill="0" applyBorder="0" applyAlignment="0" applyProtection="0"/>
    <xf numFmtId="178" fontId="4" fillId="0" borderId="0" applyFont="0" applyFill="0" applyBorder="0" applyAlignment="0" applyProtection="0"/>
    <xf numFmtId="181" fontId="4" fillId="0" borderId="0" applyFont="0" applyFill="0" applyBorder="0" applyAlignment="0" applyProtection="0"/>
    <xf numFmtId="179"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9" fontId="13" fillId="0" borderId="0" applyFont="0" applyFill="0" applyBorder="0" applyAlignment="0" applyProtection="0"/>
    <xf numFmtId="41" fontId="13" fillId="0" borderId="0" applyFont="0" applyFill="0" applyBorder="0" applyAlignment="0" applyProtection="0"/>
    <xf numFmtId="185" fontId="13" fillId="0" borderId="0" applyFont="0" applyFill="0" applyBorder="0" applyAlignment="0" applyProtection="0"/>
    <xf numFmtId="181"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1"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7" fontId="13" fillId="0" borderId="0" applyFont="0" applyFill="0" applyBorder="0" applyAlignment="0" applyProtection="0"/>
    <xf numFmtId="181"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1"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1"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1"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76" fontId="13" fillId="0" borderId="0" applyFont="0" applyFill="0" applyBorder="0" applyAlignment="0" applyProtection="0"/>
    <xf numFmtId="184" fontId="13" fillId="0" borderId="0" applyFont="0" applyFill="0" applyBorder="0" applyAlignment="0" applyProtection="0"/>
    <xf numFmtId="188" fontId="13" fillId="0" borderId="0" applyFont="0" applyFill="0" applyBorder="0" applyAlignment="0" applyProtection="0"/>
    <xf numFmtId="180"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0"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6" fontId="13" fillId="0" borderId="0" applyFont="0" applyFill="0" applyBorder="0" applyAlignment="0" applyProtection="0"/>
    <xf numFmtId="180"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0"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0"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0"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0"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80"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80"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2"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2" fontId="4" fillId="0" borderId="0"/>
    <xf numFmtId="0" fontId="82" fillId="0" borderId="0"/>
    <xf numFmtId="0" fontId="82" fillId="0" borderId="0"/>
    <xf numFmtId="182"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2" fontId="4" fillId="0" borderId="0"/>
    <xf numFmtId="0" fontId="10" fillId="0" borderId="0"/>
    <xf numFmtId="182" fontId="82" fillId="0" borderId="0"/>
    <xf numFmtId="0" fontId="5" fillId="0" borderId="0"/>
    <xf numFmtId="0" fontId="5" fillId="0" borderId="0"/>
    <xf numFmtId="182" fontId="10" fillId="0" borderId="0"/>
    <xf numFmtId="0" fontId="5" fillId="0" borderId="0"/>
    <xf numFmtId="0" fontId="10" fillId="0" borderId="0"/>
    <xf numFmtId="0" fontId="5" fillId="0" borderId="0"/>
    <xf numFmtId="0" fontId="66" fillId="0" borderId="0">
      <alignment vertical="center"/>
    </xf>
    <xf numFmtId="182"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2" fontId="4" fillId="0" borderId="0"/>
    <xf numFmtId="182"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2" fontId="13" fillId="0" borderId="0"/>
    <xf numFmtId="0" fontId="82" fillId="0" borderId="0"/>
    <xf numFmtId="0" fontId="82" fillId="0" borderId="0"/>
    <xf numFmtId="0" fontId="82" fillId="0" borderId="0"/>
    <xf numFmtId="182"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85">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3"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2" fontId="0" fillId="45" borderId="13" xfId="0" applyNumberFormat="1" applyFill="1" applyBorder="1" applyAlignment="1">
      <alignment vertical="top" wrapText="1"/>
    </xf>
    <xf numFmtId="182" fontId="0" fillId="45" borderId="0" xfId="0" applyNumberFormat="1" applyFill="1"/>
    <xf numFmtId="182" fontId="12" fillId="45" borderId="0" xfId="0" applyNumberFormat="1" applyFont="1" applyFill="1"/>
    <xf numFmtId="182"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82"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2" fontId="7" fillId="45" borderId="0" xfId="0" applyNumberFormat="1" applyFont="1" applyFill="1" applyAlignment="1">
      <alignment horizontal="center" vertical="center" wrapText="1"/>
    </xf>
    <xf numFmtId="0" fontId="0" fillId="45" borderId="0" xfId="0" applyFill="1" applyAlignment="1">
      <alignment horizontal="center" vertical="center"/>
    </xf>
    <xf numFmtId="182"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82"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90"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6" fillId="0" borderId="0" xfId="0" applyFont="1" applyAlignment="1">
      <alignment vertical="top" wrapText="1"/>
    </xf>
    <xf numFmtId="0" fontId="128" fillId="0" borderId="0" xfId="0" applyFont="1" applyAlignment="1">
      <alignment vertical="top" wrapText="1"/>
    </xf>
    <xf numFmtId="49" fontId="18" fillId="45" borderId="33" xfId="0" applyNumberFormat="1" applyFont="1" applyFill="1" applyBorder="1" applyAlignment="1" applyProtection="1">
      <alignment horizontal="left" vertical="center" wrapText="1"/>
      <protection locked="0"/>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83" fontId="17" fillId="45" borderId="31" xfId="0" applyNumberFormat="1" applyFont="1" applyFill="1" applyBorder="1" applyAlignment="1" applyProtection="1">
      <alignment horizontal="left" wrapText="1"/>
      <protection locked="0"/>
    </xf>
    <xf numFmtId="183" fontId="17" fillId="45" borderId="58" xfId="0" applyNumberFormat="1" applyFont="1" applyFill="1" applyBorder="1" applyAlignment="1" applyProtection="1">
      <alignment horizontal="left"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31"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2">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20% - 강조색1" xfId="687" builtinId="30" customBuiltin="1"/>
    <cellStyle name="20% - 강조색2" xfId="691" builtinId="34" customBuiltin="1"/>
    <cellStyle name="20% - 강조색3" xfId="695" builtinId="38" customBuiltin="1"/>
    <cellStyle name="20% - 강조색4" xfId="699" builtinId="42" customBuiltin="1"/>
    <cellStyle name="20% - 강조색5" xfId="703" builtinId="46" customBuiltin="1"/>
    <cellStyle name="20% - 강조색6" xfId="707" builtinId="50"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40% - 강조색1" xfId="688" builtinId="31" customBuiltin="1"/>
    <cellStyle name="40% - 강조색2" xfId="692" builtinId="35" customBuiltin="1"/>
    <cellStyle name="40% - 강조색3" xfId="696" builtinId="39" customBuiltin="1"/>
    <cellStyle name="40% - 강조색4" xfId="700" builtinId="43" customBuiltin="1"/>
    <cellStyle name="40% - 강조색5" xfId="704" builtinId="47" customBuiltin="1"/>
    <cellStyle name="40% - 강조색6" xfId="708" builtinId="51"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60% - 강조색1" xfId="689" builtinId="32" customBuiltin="1"/>
    <cellStyle name="60% - 강조색2" xfId="693" builtinId="36" customBuiltin="1"/>
    <cellStyle name="60% - 강조색3" xfId="697" builtinId="40" customBuiltin="1"/>
    <cellStyle name="60% - 강조색4" xfId="701" builtinId="44" customBuiltin="1"/>
    <cellStyle name="60% - 강조색5" xfId="705" builtinId="48" customBuiltin="1"/>
    <cellStyle name="60% - 강조색6" xfId="709" builtinId="52" customBuiltin="1"/>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ed Cell 2" xfId="500" xr:uid="{00000000-0005-0000-0000-00003B020000}"/>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2" xfId="588" xr:uid="{00000000-0005-0000-0000-0000BF020000}"/>
    <cellStyle name="Total 2" xfId="589" xr:uid="{00000000-0005-0000-0000-0000C1020000}"/>
    <cellStyle name="Warning Text 2" xfId="590" xr:uid="{00000000-0005-0000-0000-0000C3020000}"/>
    <cellStyle name="강조색1" xfId="686" builtinId="29" customBuiltin="1"/>
    <cellStyle name="강조색2" xfId="690" builtinId="33" customBuiltin="1"/>
    <cellStyle name="강조색3" xfId="694" builtinId="37" customBuiltin="1"/>
    <cellStyle name="강조색4" xfId="698" builtinId="41" customBuiltin="1"/>
    <cellStyle name="강조색5" xfId="702" builtinId="45" customBuiltin="1"/>
    <cellStyle name="강조색6" xfId="706" builtinId="49" customBuiltin="1"/>
    <cellStyle name="경고문" xfId="683" builtinId="11" customBuiltin="1"/>
    <cellStyle name="계산" xfId="680" builtinId="22" customBuiltin="1"/>
    <cellStyle name="나쁨" xfId="676" builtinId="27" customBuiltin="1"/>
    <cellStyle name="보통" xfId="677" builtinId="28" customBuiltin="1"/>
    <cellStyle name="설명 텍스트" xfId="684" builtinId="53" customBuiltin="1"/>
    <cellStyle name="셀 확인" xfId="682" builtinId="23" customBuiltin="1"/>
    <cellStyle name="연결된 셀" xfId="681" builtinId="24" customBuiltin="1"/>
    <cellStyle name="요약" xfId="685" builtinId="25" customBuiltin="1"/>
    <cellStyle name="一般 7" xfId="592" xr:uid="{00000000-0005-0000-0000-0000C5020000}"/>
    <cellStyle name="입력" xfId="678" builtinId="20" customBuiltin="1"/>
    <cellStyle name="제목" xfId="670" builtinId="15" customBuiltin="1"/>
    <cellStyle name="제목 1" xfId="671" builtinId="16" customBuiltin="1"/>
    <cellStyle name="제목 2" xfId="672" builtinId="17" customBuiltin="1"/>
    <cellStyle name="제목 3" xfId="673" builtinId="18" customBuiltin="1"/>
    <cellStyle name="제목 4" xfId="674" builtinId="19" customBuiltin="1"/>
    <cellStyle name="좋음" xfId="675" builtinId="26" customBuiltin="1"/>
    <cellStyle name="출력" xfId="679" builtinId="21" customBuiltin="1"/>
    <cellStyle name="표준" xfId="0" builtinId="0"/>
    <cellStyle name="표준 2" xfId="591" xr:uid="{00000000-0005-0000-0000-0000C4020000}"/>
    <cellStyle name="標準 2" xfId="593" xr:uid="{00000000-0005-0000-0000-0000C6020000}"/>
    <cellStyle name="標準 2 2" xfId="594" xr:uid="{00000000-0005-0000-0000-0000C7020000}"/>
    <cellStyle name="標準 2 3" xfId="595" xr:uid="{00000000-0005-0000-0000-0000C8020000}"/>
    <cellStyle name="하이퍼링크" xfId="831" builtinId="8"/>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poongsan.co.kr/management/conflict_minerals/policy"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topLeftCell="A41" workbookViewId="0">
      <selection activeCell="A29" sqref="A29"/>
    </sheetView>
  </sheetViews>
  <sheetFormatPr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50000000000003"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4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195">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4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30">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6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5"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50000000000003"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3.950000000000003" customHeight="1">
      <c r="A57" s="93" t="str">
        <f ca="1">OFFSET(L!$C$1,MATCH("Instructions"&amp;ADDRESS(ROW(),COLUMN(),4),L!$A:$A,0)-1,SL,,)</f>
        <v>10. Smelter Location: State/Province, if applicable – Provide the state or province where the smelter is located. This field is optional.</v>
      </c>
      <c r="B57" s="179"/>
    </row>
    <row r="58" spans="1:2" ht="16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90">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45">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28.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4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14">
      <c r="A9" s="126" t="str">
        <f t="shared" ref="A9" si="1">B9&amp;C9</f>
        <v>InstructionsA9</v>
      </c>
      <c r="B9" s="126" t="s">
        <v>367</v>
      </c>
      <c r="C9" s="126" t="s">
        <v>395</v>
      </c>
      <c r="D9" s="126" t="s">
        <v>19324</v>
      </c>
      <c r="E9" s="240" t="s">
        <v>19482</v>
      </c>
      <c r="F9" s="241" t="s">
        <v>19959</v>
      </c>
      <c r="G9" s="126" t="s">
        <v>19960</v>
      </c>
      <c r="H9" s="276" t="s">
        <v>19961</v>
      </c>
      <c r="I9" s="100" t="s">
        <v>19962</v>
      </c>
    </row>
    <row r="10" spans="1:9" ht="42.75">
      <c r="A10" s="126" t="str">
        <f t="shared" si="0"/>
        <v>InstructionsA10</v>
      </c>
      <c r="B10" s="126" t="s">
        <v>367</v>
      </c>
      <c r="C10" s="126" t="s">
        <v>396</v>
      </c>
      <c r="D10" s="126" t="s">
        <v>19325</v>
      </c>
      <c r="E10" s="240" t="s">
        <v>19991</v>
      </c>
      <c r="F10" s="241" t="s">
        <v>20003</v>
      </c>
      <c r="G10" s="126" t="s">
        <v>20015</v>
      </c>
      <c r="H10" s="276" t="s">
        <v>20027</v>
      </c>
      <c r="I10" s="126" t="s">
        <v>20040</v>
      </c>
    </row>
    <row r="11" spans="1:9" ht="28.5">
      <c r="A11" s="126" t="str">
        <f>B11&amp;C11</f>
        <v>InstructionsA11</v>
      </c>
      <c r="B11" s="126" t="s">
        <v>367</v>
      </c>
      <c r="C11" s="126" t="s">
        <v>397</v>
      </c>
      <c r="D11" s="126" t="s">
        <v>19326</v>
      </c>
      <c r="E11" s="240" t="s">
        <v>19992</v>
      </c>
      <c r="F11" s="241" t="s">
        <v>20004</v>
      </c>
      <c r="G11" s="126" t="s">
        <v>20016</v>
      </c>
      <c r="H11" s="276" t="s">
        <v>20028</v>
      </c>
      <c r="I11" s="126" t="s">
        <v>20039</v>
      </c>
    </row>
    <row r="12" spans="1:9" ht="42.7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85.5">
      <c r="A16" s="126" t="str">
        <f t="shared" si="0"/>
        <v>InstructionsA16</v>
      </c>
      <c r="B16" s="126" t="s">
        <v>367</v>
      </c>
      <c r="C16" s="126" t="s">
        <v>402</v>
      </c>
      <c r="D16" s="126" t="s">
        <v>19331</v>
      </c>
      <c r="E16" s="240" t="s">
        <v>19997</v>
      </c>
      <c r="F16" s="241" t="s">
        <v>20009</v>
      </c>
      <c r="G16" s="126" t="s">
        <v>20021</v>
      </c>
      <c r="H16" s="276" t="s">
        <v>20033</v>
      </c>
      <c r="I16" s="126" t="s">
        <v>20045</v>
      </c>
    </row>
    <row r="17" spans="1:9" ht="33">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2.7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28.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99.75">
      <c r="A25" s="126" t="str">
        <f t="shared" si="0"/>
        <v>InstructionsA26</v>
      </c>
      <c r="B25" s="126" t="s">
        <v>367</v>
      </c>
      <c r="C25" s="126" t="s">
        <v>415</v>
      </c>
      <c r="D25" s="126" t="s">
        <v>19259</v>
      </c>
      <c r="E25" s="240" t="s">
        <v>19488</v>
      </c>
      <c r="F25" s="271" t="s">
        <v>19492</v>
      </c>
      <c r="G25" s="126" t="s">
        <v>19489</v>
      </c>
      <c r="H25" s="276" t="s">
        <v>19490</v>
      </c>
      <c r="I25" s="126" t="s">
        <v>19491</v>
      </c>
    </row>
    <row r="26" spans="1:9" ht="242.25">
      <c r="A26" s="126" t="str">
        <f t="shared" si="0"/>
        <v>InstructionsA27</v>
      </c>
      <c r="B26" s="126" t="s">
        <v>367</v>
      </c>
      <c r="C26" s="126" t="s">
        <v>416</v>
      </c>
      <c r="D26" s="126" t="s">
        <v>19493</v>
      </c>
      <c r="E26" s="244" t="s">
        <v>19494</v>
      </c>
      <c r="F26" s="271" t="s">
        <v>19871</v>
      </c>
      <c r="G26" s="126" t="s">
        <v>19506</v>
      </c>
      <c r="H26" s="276" t="s">
        <v>19495</v>
      </c>
      <c r="I26" s="126" t="s">
        <v>19496</v>
      </c>
    </row>
    <row r="27" spans="1:9" ht="42.75">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56.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42.5">
      <c r="A32" s="126" t="str">
        <f t="shared" si="2"/>
        <v>InstructionsA33</v>
      </c>
      <c r="B32" s="126" t="s">
        <v>367</v>
      </c>
      <c r="C32" s="126" t="s">
        <v>427</v>
      </c>
      <c r="D32" s="126" t="s">
        <v>19263</v>
      </c>
      <c r="E32" s="381" t="s">
        <v>19507</v>
      </c>
      <c r="F32" s="245" t="s">
        <v>19884</v>
      </c>
      <c r="G32" s="126" t="s">
        <v>19508</v>
      </c>
      <c r="H32" s="276" t="s">
        <v>19509</v>
      </c>
      <c r="I32" s="126" t="s">
        <v>19510</v>
      </c>
    </row>
    <row r="33" spans="1:9" ht="142.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299.2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28.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56.5">
      <c r="A41" s="126" t="str">
        <f>B41&amp;C41</f>
        <v>InstructionsA43</v>
      </c>
      <c r="B41" s="126" t="s">
        <v>367</v>
      </c>
      <c r="C41" s="126" t="s">
        <v>454</v>
      </c>
      <c r="D41" s="126" t="s">
        <v>449</v>
      </c>
      <c r="E41" s="240" t="s">
        <v>450</v>
      </c>
      <c r="F41" s="271" t="s">
        <v>451</v>
      </c>
      <c r="G41" s="126" t="s">
        <v>452</v>
      </c>
      <c r="H41" s="276" t="s">
        <v>453</v>
      </c>
      <c r="I41" s="126" t="s">
        <v>18447</v>
      </c>
    </row>
    <row r="42" spans="1:9" ht="85.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71.2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56.75">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85.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56.2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199.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71.2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14">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85.2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13.5">
      <c r="A77" s="126" t="str">
        <f t="shared" si="0"/>
        <v>InstructionsA83</v>
      </c>
      <c r="B77" s="126" t="s">
        <v>367</v>
      </c>
      <c r="C77" s="126" t="s">
        <v>19476</v>
      </c>
      <c r="D77" s="126" t="s">
        <v>572</v>
      </c>
      <c r="E77" s="240" t="s">
        <v>573</v>
      </c>
      <c r="F77" s="241" t="s">
        <v>574</v>
      </c>
      <c r="G77" s="251" t="s">
        <v>575</v>
      </c>
      <c r="H77" s="276" t="s">
        <v>576</v>
      </c>
      <c r="I77" s="126" t="s">
        <v>18473</v>
      </c>
    </row>
    <row r="78" spans="1:9" ht="171">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199.5">
      <c r="A113" s="126" t="str">
        <f t="shared" si="7"/>
        <v>DefinitionsC5</v>
      </c>
      <c r="B113" s="126" t="s">
        <v>607</v>
      </c>
      <c r="C113" s="126" t="s">
        <v>739</v>
      </c>
      <c r="D113" s="126" t="s">
        <v>740</v>
      </c>
      <c r="E113" s="240" t="s">
        <v>741</v>
      </c>
      <c r="F113" s="241" t="s">
        <v>742</v>
      </c>
      <c r="G113" s="126" t="s">
        <v>743</v>
      </c>
      <c r="H113" s="276" t="s">
        <v>744</v>
      </c>
      <c r="I113" s="126" t="s">
        <v>18495</v>
      </c>
    </row>
    <row r="114" spans="1:9" ht="114">
      <c r="A114" s="126" t="str">
        <f t="shared" si="7"/>
        <v>DefinitionsC6</v>
      </c>
      <c r="B114" s="126" t="s">
        <v>607</v>
      </c>
      <c r="C114" s="126" t="s">
        <v>745</v>
      </c>
      <c r="D114" s="126" t="s">
        <v>19314</v>
      </c>
      <c r="E114" s="240" t="s">
        <v>19344</v>
      </c>
      <c r="F114" s="241" t="s">
        <v>19899</v>
      </c>
      <c r="G114" s="126" t="s">
        <v>19345</v>
      </c>
      <c r="H114" s="276" t="s">
        <v>19346</v>
      </c>
      <c r="I114" s="126" t="s">
        <v>19347</v>
      </c>
    </row>
    <row r="115" spans="1:9" ht="156.75">
      <c r="A115" s="126" t="str">
        <f t="shared" si="7"/>
        <v>DefinitionsC7</v>
      </c>
      <c r="B115" s="126" t="s">
        <v>607</v>
      </c>
      <c r="C115" s="126" t="s">
        <v>751</v>
      </c>
      <c r="D115" s="126" t="s">
        <v>746</v>
      </c>
      <c r="E115" s="240" t="s">
        <v>747</v>
      </c>
      <c r="F115" s="241" t="s">
        <v>748</v>
      </c>
      <c r="G115" s="126" t="s">
        <v>749</v>
      </c>
      <c r="H115" s="276" t="s">
        <v>750</v>
      </c>
      <c r="I115" s="126" t="s">
        <v>18496</v>
      </c>
    </row>
    <row r="116" spans="1:9" ht="142.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42.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42.5">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28">
      <c r="A122" s="126" t="str">
        <f t="shared" si="7"/>
        <v>DefinitionsC14</v>
      </c>
      <c r="B122" s="126" t="s">
        <v>607</v>
      </c>
      <c r="C122" s="126" t="s">
        <v>783</v>
      </c>
      <c r="D122" s="126" t="s">
        <v>765</v>
      </c>
      <c r="E122" s="240" t="s">
        <v>766</v>
      </c>
      <c r="F122" s="241" t="s">
        <v>767</v>
      </c>
      <c r="G122" s="126" t="s">
        <v>768</v>
      </c>
      <c r="H122" s="276" t="s">
        <v>769</v>
      </c>
      <c r="I122" s="126" t="s">
        <v>18500</v>
      </c>
    </row>
    <row r="123" spans="1:9" ht="41.4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28.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85.2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28">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28.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42.75">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40.5">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7">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6.5">
      <c r="A265" s="126" t="str">
        <f t="shared" si="11"/>
        <v>CheckerJ45</v>
      </c>
      <c r="B265" s="126" t="s">
        <v>1154</v>
      </c>
      <c r="C265" s="126" t="s">
        <v>18953</v>
      </c>
      <c r="D265" s="246"/>
      <c r="E265" s="247"/>
      <c r="F265" s="253"/>
      <c r="G265" s="251"/>
      <c r="H265" s="276"/>
      <c r="I265" s="126"/>
    </row>
    <row r="266" spans="1:9" ht="16.5">
      <c r="A266" s="126" t="str">
        <f t="shared" si="11"/>
        <v>CheckerJ46</v>
      </c>
      <c r="B266" s="126" t="s">
        <v>1154</v>
      </c>
      <c r="C266" s="126" t="s">
        <v>18954</v>
      </c>
      <c r="D266" s="246"/>
      <c r="E266" s="247"/>
      <c r="F266" s="253"/>
      <c r="G266" s="251"/>
      <c r="H266" s="276"/>
      <c r="I266" s="126"/>
    </row>
    <row r="267" spans="1:9" ht="16.5">
      <c r="A267" s="126" t="str">
        <f t="shared" si="11"/>
        <v>CheckerJ47</v>
      </c>
      <c r="B267" s="126" t="s">
        <v>1154</v>
      </c>
      <c r="C267" s="126" t="s">
        <v>18955</v>
      </c>
      <c r="D267" s="246"/>
      <c r="E267" s="247"/>
      <c r="F267" s="253"/>
      <c r="G267" s="251"/>
      <c r="H267" s="276"/>
      <c r="I267" s="126"/>
    </row>
    <row r="268" spans="1:9" ht="16.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6.5">
      <c r="A275" s="126" t="str">
        <f t="shared" si="11"/>
        <v>CheckerJ56</v>
      </c>
      <c r="B275" s="126" t="s">
        <v>1154</v>
      </c>
      <c r="C275" s="126" t="s">
        <v>18963</v>
      </c>
      <c r="D275" s="246"/>
      <c r="E275" s="247"/>
      <c r="F275" s="253"/>
      <c r="G275" s="251"/>
      <c r="H275" s="276"/>
      <c r="I275" s="126"/>
    </row>
    <row r="276" spans="1:9" ht="16.5">
      <c r="A276" s="126" t="str">
        <f t="shared" si="11"/>
        <v>CheckerJ57</v>
      </c>
      <c r="B276" s="126" t="s">
        <v>1154</v>
      </c>
      <c r="C276" s="126" t="s">
        <v>18964</v>
      </c>
      <c r="D276" s="246"/>
      <c r="E276" s="247"/>
      <c r="F276" s="253"/>
      <c r="G276" s="251"/>
      <c r="H276" s="276"/>
      <c r="I276" s="126"/>
    </row>
    <row r="277" spans="1:9" ht="16.5">
      <c r="A277" s="126" t="str">
        <f t="shared" si="11"/>
        <v>CheckerJ58</v>
      </c>
      <c r="B277" s="126" t="s">
        <v>1154</v>
      </c>
      <c r="C277" s="126" t="s">
        <v>18965</v>
      </c>
      <c r="D277" s="246"/>
      <c r="E277" s="247"/>
      <c r="F277" s="253"/>
      <c r="G277" s="251"/>
      <c r="H277" s="276"/>
      <c r="I277" s="126"/>
    </row>
    <row r="278" spans="1:9" ht="16.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6.5">
      <c r="A285" s="126" t="str">
        <f t="shared" si="12"/>
        <v>CheckerJ67</v>
      </c>
      <c r="B285" s="126" t="s">
        <v>1154</v>
      </c>
      <c r="C285" s="126" t="s">
        <v>18973</v>
      </c>
      <c r="G285" s="311"/>
      <c r="H285" s="276"/>
      <c r="I285" s="126"/>
    </row>
    <row r="286" spans="1:9" ht="16.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5" customHeight="1">
      <c r="A295" s="126" t="str">
        <f t="shared" si="12"/>
        <v>CheckerJ78</v>
      </c>
      <c r="B295" s="126" t="s">
        <v>1154</v>
      </c>
      <c r="C295" s="126" t="s">
        <v>18981</v>
      </c>
      <c r="G295"/>
      <c r="H295" s="276"/>
    </row>
    <row r="296" spans="1:9" ht="51.95" customHeight="1">
      <c r="A296" s="126" t="str">
        <f t="shared" si="12"/>
        <v>CheckerJ79</v>
      </c>
      <c r="B296" s="126" t="s">
        <v>1154</v>
      </c>
      <c r="C296" s="126" t="s">
        <v>18982</v>
      </c>
      <c r="G296"/>
      <c r="H296" s="276"/>
    </row>
    <row r="297" spans="1:9" ht="51.9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6.5">
      <c r="A318" s="126" t="str">
        <f t="shared" si="12"/>
        <v>CheckerJ104</v>
      </c>
      <c r="B318" s="126" t="s">
        <v>1154</v>
      </c>
      <c r="C318" s="126" t="s">
        <v>19014</v>
      </c>
      <c r="D318" s="246"/>
      <c r="E318" s="247"/>
      <c r="F318" s="253"/>
      <c r="G318" s="310"/>
      <c r="H318" s="276"/>
      <c r="I318" s="126"/>
    </row>
    <row r="319" spans="1:9" ht="16.5">
      <c r="A319" s="126" t="str">
        <f t="shared" si="12"/>
        <v>CheckerJ105</v>
      </c>
      <c r="B319" s="126" t="s">
        <v>1154</v>
      </c>
      <c r="C319" s="126" t="s">
        <v>19015</v>
      </c>
      <c r="D319" s="246"/>
      <c r="E319" s="247"/>
      <c r="F319" s="253"/>
      <c r="G319" s="310"/>
      <c r="H319" s="276"/>
      <c r="I319" s="126"/>
    </row>
    <row r="320" spans="1:9" ht="16.5">
      <c r="A320" s="126" t="str">
        <f t="shared" si="12"/>
        <v>CheckerJ106</v>
      </c>
      <c r="B320" s="126" t="s">
        <v>1154</v>
      </c>
      <c r="C320" s="126" t="s">
        <v>19016</v>
      </c>
      <c r="D320" s="246"/>
      <c r="E320" s="247"/>
      <c r="F320" s="253"/>
      <c r="G320" s="310"/>
      <c r="H320" s="276"/>
      <c r="I320" s="126"/>
    </row>
    <row r="321" spans="1:9" ht="16.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50000000000003"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85.2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xr:uid="{00000000-0001-0000-0800-000000000000}"/>
  <customSheetViews>
    <customSheetView guid="{4BDF1A28-30D5-449D-B20E-D6C97EF9FAE1}" showAutoFilter="1">
      <selection activeCell="C174" sqref="C174"/>
      <pageMargins left="0" right="0" top="0" bottom="0" header="0" footer="0"/>
      <pageSetup paperSize="9" orientation="portrait"/>
      <autoFilter ref="B1:N1" xr:uid="{D9C7F2D9-16B4-40F3-8FBD-7F85841B2274}"/>
    </customSheetView>
    <customSheetView guid="{C59130F4-2E03-5E48-94CE-6E4A0484DB9E}" showAutoFilter="1">
      <selection activeCell="E4" sqref="E4"/>
      <pageMargins left="0" right="0" top="0" bottom="0" header="0" footer="0"/>
      <pageSetup paperSize="9" orientation="portrait"/>
      <headerFooter alignWithMargins="0"/>
      <autoFilter ref="B1:N1" xr:uid="{1A745F56-B619-4574-9D9C-FF4D06B31469}"/>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xr:uid="{CBC44A6A-DEA2-4A49-880E-E97AB3492E8C}"/>
    </customSheetView>
    <customSheetView guid="{C59130F4-2E03-5E48-94CE-6E4A0484DB9E}" showAutoFilter="1">
      <selection activeCell="C1" sqref="C1:D65536"/>
      <pageMargins left="0" right="0" top="0" bottom="0" header="0" footer="0"/>
      <pageSetup orientation="portrait"/>
      <headerFooter alignWithMargins="0"/>
      <autoFilter ref="B1:C1" xr:uid="{E67A8132-8C4B-4B93-B7ED-C00F795C876C}"/>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8"/>
      <c r="B2" s="1" t="s">
        <v>1</v>
      </c>
      <c r="C2" s="2"/>
      <c r="D2" s="146"/>
      <c r="E2" s="2"/>
      <c r="F2" s="2"/>
      <c r="G2" s="24"/>
    </row>
    <row r="3" spans="1:7">
      <c r="A3" s="388"/>
      <c r="B3" s="2" t="s">
        <v>2</v>
      </c>
      <c r="C3" s="1"/>
      <c r="D3" s="147"/>
      <c r="E3" s="2"/>
      <c r="F3" s="1"/>
      <c r="G3" s="24"/>
    </row>
    <row r="4" spans="1:7" ht="15">
      <c r="A4" s="388"/>
      <c r="B4" s="183" t="s">
        <v>3</v>
      </c>
      <c r="C4" s="184"/>
      <c r="D4" s="185"/>
      <c r="E4" s="2"/>
      <c r="F4" s="184"/>
      <c r="G4" s="24"/>
    </row>
    <row r="5" spans="1:7">
      <c r="A5" s="388"/>
      <c r="B5" s="189" t="s">
        <v>4</v>
      </c>
      <c r="C5" s="186"/>
      <c r="D5" s="187"/>
      <c r="E5" s="2"/>
      <c r="F5" s="186"/>
      <c r="G5" s="24"/>
    </row>
    <row r="6" spans="1:7">
      <c r="A6" s="388"/>
      <c r="B6" s="2"/>
      <c r="C6" s="2"/>
      <c r="D6" s="146"/>
      <c r="E6" s="2"/>
      <c r="F6" s="2"/>
      <c r="G6" s="24"/>
    </row>
    <row r="7" spans="1:7">
      <c r="A7" s="388"/>
      <c r="B7" s="2"/>
      <c r="C7" s="2"/>
      <c r="D7" s="146"/>
      <c r="E7" s="2"/>
      <c r="F7" s="2"/>
      <c r="G7" s="24"/>
    </row>
    <row r="8" spans="1:7">
      <c r="A8" s="388"/>
      <c r="B8" s="2"/>
      <c r="C8" s="2"/>
      <c r="D8" s="146"/>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3" t="s">
        <v>7</v>
      </c>
      <c r="C12" s="174" t="s">
        <v>8</v>
      </c>
      <c r="D12" s="175" t="s">
        <v>9</v>
      </c>
      <c r="E12" s="174" t="s">
        <v>10</v>
      </c>
      <c r="F12" s="174" t="s">
        <v>11</v>
      </c>
      <c r="G12" s="24"/>
    </row>
    <row r="13" spans="1:7" ht="67.5">
      <c r="A13" s="388"/>
      <c r="B13" s="287">
        <v>1</v>
      </c>
      <c r="C13" s="225" t="s">
        <v>12</v>
      </c>
      <c r="D13" s="226">
        <v>44489</v>
      </c>
      <c r="E13" s="225" t="s">
        <v>12182</v>
      </c>
      <c r="F13" s="227" t="s">
        <v>12191</v>
      </c>
      <c r="G13" s="24"/>
    </row>
    <row r="14" spans="1:7" ht="56.25">
      <c r="A14" s="388"/>
      <c r="B14" s="224">
        <v>1.01</v>
      </c>
      <c r="C14" s="225" t="s">
        <v>12</v>
      </c>
      <c r="D14" s="226">
        <v>44523</v>
      </c>
      <c r="E14" s="225" t="s">
        <v>12183</v>
      </c>
      <c r="F14" s="227" t="s">
        <v>12191</v>
      </c>
      <c r="G14" s="24"/>
    </row>
    <row r="15" spans="1:7" ht="56.25">
      <c r="A15" s="388"/>
      <c r="B15" s="224">
        <v>1.02</v>
      </c>
      <c r="C15" s="225" t="s">
        <v>12</v>
      </c>
      <c r="D15" s="226">
        <v>44553</v>
      </c>
      <c r="E15" s="225" t="s">
        <v>12184</v>
      </c>
      <c r="F15" s="227" t="s">
        <v>12191</v>
      </c>
      <c r="G15" s="24"/>
    </row>
    <row r="16" spans="1:7" ht="90">
      <c r="A16" s="388"/>
      <c r="B16" s="224">
        <v>1.1000000000000001</v>
      </c>
      <c r="C16" s="225" t="s">
        <v>12</v>
      </c>
      <c r="D16" s="226">
        <v>44848</v>
      </c>
      <c r="E16" s="225" t="s">
        <v>12185</v>
      </c>
      <c r="F16" s="227" t="s">
        <v>12192</v>
      </c>
      <c r="G16" s="24"/>
    </row>
    <row r="17" spans="1:7" ht="56.25">
      <c r="A17" s="388"/>
      <c r="B17" s="224">
        <v>1.1100000000000001</v>
      </c>
      <c r="C17" s="225" t="s">
        <v>12</v>
      </c>
      <c r="D17" s="226">
        <v>44869</v>
      </c>
      <c r="E17" s="225" t="s">
        <v>12186</v>
      </c>
      <c r="F17" s="227" t="s">
        <v>12192</v>
      </c>
      <c r="G17" s="24"/>
    </row>
    <row r="18" spans="1:7" ht="56.25">
      <c r="A18" s="388"/>
      <c r="B18" s="224">
        <v>1.2</v>
      </c>
      <c r="C18" s="225" t="s">
        <v>12</v>
      </c>
      <c r="D18" s="226">
        <v>45058</v>
      </c>
      <c r="E18" s="225" t="s">
        <v>12235</v>
      </c>
      <c r="F18" s="227" t="s">
        <v>12193</v>
      </c>
      <c r="G18" s="24"/>
    </row>
    <row r="19" spans="1:7" ht="56.25">
      <c r="A19" s="388"/>
      <c r="B19" s="224">
        <v>1.3</v>
      </c>
      <c r="C19" s="225" t="s">
        <v>12</v>
      </c>
      <c r="D19" s="226">
        <v>45408</v>
      </c>
      <c r="E19" s="288" t="s">
        <v>18595</v>
      </c>
      <c r="F19" s="227" t="s">
        <v>12236</v>
      </c>
      <c r="G19" s="24"/>
    </row>
    <row r="20" spans="1:7" ht="56.25">
      <c r="A20" s="388"/>
      <c r="B20" s="293" t="s">
        <v>18598</v>
      </c>
      <c r="C20" s="225" t="s">
        <v>12</v>
      </c>
      <c r="D20" s="226">
        <v>45772</v>
      </c>
      <c r="E20" s="288" t="s">
        <v>19154</v>
      </c>
      <c r="F20" s="227" t="s">
        <v>19278</v>
      </c>
      <c r="G20" s="24"/>
    </row>
    <row r="21" spans="1:7" ht="13.5" thickBot="1">
      <c r="A21" s="389"/>
      <c r="B21" s="393" t="str">
        <f ca="1">OFFSET(L!$C$1,MATCH("General"&amp;"Cpy",L!$A:$A,0)-1,SL,,)</f>
        <v>© 2025 Responsible Minerals Initiative. All rights reserved.</v>
      </c>
      <c r="C21" s="393"/>
      <c r="D21" s="393"/>
      <c r="E21" s="393"/>
      <c r="F21" s="393"/>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4"/>
      <c r="B1" s="395"/>
      <c r="C1" s="395"/>
      <c r="D1" s="396"/>
    </row>
    <row r="2" spans="1:8" ht="15">
      <c r="A2" s="176"/>
      <c r="B2" s="177" t="str">
        <f ca="1">OFFSET(L!$C$1,MATCH("Definitions"&amp;ADDRESS(ROW(),COLUMN(),4),L!$A:$A,0)-1,SL,,)</f>
        <v>ITEM</v>
      </c>
      <c r="C2" s="177" t="str">
        <f ca="1">OFFSET(L!$C$1,MATCH("Definitions"&amp;ADDRESS(ROW(),COLUMN(),4),L!$A:$A,0)-1,SL,,)</f>
        <v>DEFINITION</v>
      </c>
      <c r="D2" s="398"/>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8"/>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8"/>
      <c r="E12" s="179"/>
    </row>
    <row r="13" spans="1:8" ht="75">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9"/>
    </row>
    <row r="14" spans="1:8" ht="105">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9"/>
    </row>
    <row r="15" spans="1:8" ht="15">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8"/>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8"/>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9"/>
    </row>
    <row r="19" spans="1:5" ht="10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8"/>
      <c r="E19" s="179"/>
    </row>
    <row r="20" spans="1:5" ht="30">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8"/>
      <c r="E20" s="179"/>
    </row>
    <row r="21" spans="1:5" ht="105">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9" t="s">
        <v>15</v>
      </c>
    </row>
    <row r="25" spans="1:5" ht="135">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9"/>
    </row>
    <row r="28" spans="1:5" ht="15">
      <c r="A28" s="176"/>
      <c r="B28" s="400" t="str">
        <f ca="1">OFFSET(L!$C$1,MATCH("Definitions"&amp;ADDRESS(ROW(),COLUMN(),4),L!$A:$A,0)-1,SL,,)</f>
        <v>* Please consult the EMRT Completion Guide for additional details on primary and secondary sources for this mineral.</v>
      </c>
      <c r="C28" s="400"/>
      <c r="D28" s="398"/>
      <c r="E28" s="179"/>
    </row>
    <row r="29" spans="1:5" ht="15">
      <c r="A29" s="176"/>
      <c r="B29" s="397" t="str">
        <f ca="1">OFFSET(L!$C$1,MATCH("General"&amp;"Cpy",L!$A:$A,0)-1,SL,,)</f>
        <v>© 2025 Responsible Minerals Initiative. All rights reserved.</v>
      </c>
      <c r="C29" s="397"/>
      <c r="D29" s="398"/>
      <c r="E29" s="179"/>
    </row>
    <row r="30" spans="1:5" ht="13.5" thickBot="1">
      <c r="A30" s="180"/>
      <c r="B30" s="181"/>
      <c r="C30" s="181"/>
      <c r="D30" s="399"/>
    </row>
    <row r="31" spans="1:5" ht="13.5"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abSelected="1" zoomScaleNormal="100" workbookViewId="0">
      <selection activeCell="D9" sqref="D9:G9"/>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04"/>
      <c r="B1" s="405"/>
      <c r="C1" s="405"/>
      <c r="D1" s="405"/>
      <c r="E1" s="405"/>
      <c r="F1" s="405"/>
      <c r="G1" s="405"/>
      <c r="H1" s="405"/>
      <c r="I1" s="405"/>
      <c r="J1" s="405"/>
      <c r="K1" s="406"/>
      <c r="L1" s="102"/>
      <c r="P1" s="2"/>
      <c r="Q1" s="2"/>
      <c r="R1" s="2"/>
      <c r="S1" s="2"/>
      <c r="T1" s="2"/>
      <c r="U1" s="2"/>
      <c r="V1" s="2"/>
      <c r="W1" s="2"/>
      <c r="X1" s="2"/>
      <c r="Y1" s="2"/>
      <c r="Z1" s="2"/>
      <c r="AA1" s="2"/>
      <c r="AB1" s="2"/>
      <c r="AC1" s="2"/>
      <c r="AD1" s="2"/>
      <c r="AE1" s="2"/>
      <c r="AF1" s="2"/>
      <c r="AG1" s="2"/>
      <c r="AH1" s="2"/>
    </row>
    <row r="2" spans="1:34" ht="81.75" customHeight="1">
      <c r="A2" s="27"/>
      <c r="B2" s="283"/>
      <c r="C2" s="28"/>
      <c r="D2" s="407" t="str">
        <f ca="1">OFFSET(L!$C$1,MATCH("Declaration"&amp;ADDRESS(ROW(),COLUMN(),4),L!$A:$A,0)-1,SL,,)</f>
        <v>Extended Mineral Reporting Template (EMRT)</v>
      </c>
      <c r="E2" s="408"/>
      <c r="F2" s="408"/>
      <c r="G2" s="408"/>
      <c r="H2" s="408"/>
      <c r="I2" s="408"/>
      <c r="J2" s="409"/>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43"/>
      <c r="F3" s="444"/>
      <c r="G3" s="444"/>
      <c r="H3" s="444"/>
      <c r="I3" s="444"/>
      <c r="J3" s="190" t="s">
        <v>19342</v>
      </c>
      <c r="K3" s="29"/>
      <c r="L3" s="102"/>
      <c r="P3" s="38">
        <f>MATCH($D$3,LN,0)</f>
        <v>1</v>
      </c>
    </row>
    <row r="4" spans="1:34" ht="15.75">
      <c r="A4" s="27"/>
      <c r="B4" s="416" t="str">
        <f ca="1">OFFSET(L!$C$1,MATCH("Declaration"&amp;ADDRESS(ROW(),COLUMN(),4),L!$A:$A,0)-1,SL,,)</f>
        <v>The purpose of this document is to collect sourcing information on below minerals.</v>
      </c>
      <c r="C4" s="416"/>
      <c r="D4" s="416"/>
      <c r="E4" s="416"/>
      <c r="F4" s="416"/>
      <c r="G4" s="416"/>
      <c r="H4" s="416"/>
      <c r="I4" s="420" t="str">
        <f ca="1">OFFSET(L!$C$1,MATCH("Declaration"&amp;ADDRESS(ROW(),COLUMN(),4),L!$A:$A,0)-1,SL,,)</f>
        <v>Link to Terms &amp; Conditions</v>
      </c>
      <c r="J4" s="420"/>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29"/>
      <c r="L6" s="104" t="s">
        <v>18</v>
      </c>
      <c r="P6" s="2"/>
      <c r="Q6" s="2"/>
      <c r="R6" s="2"/>
      <c r="S6" s="2"/>
      <c r="T6" s="2"/>
      <c r="U6" s="2"/>
      <c r="V6" s="2"/>
      <c r="W6" s="2"/>
      <c r="X6" s="2"/>
      <c r="Y6" s="2"/>
      <c r="Z6" s="2"/>
      <c r="AA6" s="2"/>
      <c r="AB6" s="2"/>
      <c r="AC6" s="2"/>
      <c r="AD6" s="2"/>
      <c r="AE6" s="2"/>
      <c r="AF6" s="2"/>
      <c r="AG6" s="2"/>
      <c r="AH6" s="2"/>
    </row>
    <row r="7" spans="1:34" ht="15.75">
      <c r="A7" s="27"/>
      <c r="B7" s="421" t="str">
        <f ca="1">OFFSET(L!$C$1,MATCH("Declaration"&amp;ADDRESS(ROW(),COLUMN(),4),L!$A:$A,0)-1,SL,,)</f>
        <v>Company Information</v>
      </c>
      <c r="C7" s="421"/>
      <c r="D7" s="421"/>
      <c r="E7" s="421"/>
      <c r="F7" s="421"/>
      <c r="G7" s="421"/>
      <c r="H7" s="421"/>
      <c r="I7" s="421"/>
      <c r="J7" s="421"/>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10" t="s">
        <v>20051</v>
      </c>
      <c r="E8" s="411"/>
      <c r="F8" s="411"/>
      <c r="G8" s="411"/>
      <c r="H8" s="411"/>
      <c r="I8" s="411"/>
      <c r="J8" s="412"/>
      <c r="K8" s="32"/>
      <c r="L8" s="104"/>
      <c r="P8" s="2"/>
      <c r="Q8" s="2"/>
      <c r="R8" s="2"/>
      <c r="S8" s="2"/>
      <c r="T8" s="2"/>
      <c r="U8" s="2"/>
      <c r="V8" s="2"/>
      <c r="W8" s="2"/>
      <c r="X8" s="2"/>
      <c r="Y8" s="2"/>
      <c r="Z8" s="2"/>
      <c r="AA8" s="2"/>
      <c r="AB8" s="2"/>
      <c r="AC8" s="2"/>
      <c r="AD8" s="2"/>
      <c r="AE8" s="2"/>
      <c r="AF8" s="2"/>
      <c r="AG8" s="2"/>
      <c r="AH8" s="2"/>
    </row>
    <row r="9" spans="1:34" ht="17.25">
      <c r="A9" s="31"/>
      <c r="B9" s="65" t="str">
        <f ca="1">OFFSET(L!$C$1,MATCH("Declaration"&amp;ADDRESS(ROW(),COLUMN(),4),L!$A:$A,0)-1,SL,,)</f>
        <v>Declaration Scope or Class (*):</v>
      </c>
      <c r="C9" s="66"/>
      <c r="D9" s="446" t="s">
        <v>19</v>
      </c>
      <c r="E9" s="447"/>
      <c r="F9" s="447"/>
      <c r="G9" s="448"/>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22" t="str">
        <f ca="1">OFFSET(L!$C$1,MATCH("Declaration"&amp;ADDRESS(ROW(),COLUMN(),4)&amp;LEFT($D$9,1),L!$A:$A,0)-1,SL,,)</f>
        <v>Description of Scope:</v>
      </c>
      <c r="C10" s="112"/>
      <c r="D10" s="417"/>
      <c r="E10" s="418"/>
      <c r="F10" s="418"/>
      <c r="G10" s="418"/>
      <c r="H10" s="418"/>
      <c r="I10" s="418"/>
      <c r="J10" s="419"/>
      <c r="K10" s="29"/>
      <c r="L10" s="104"/>
      <c r="Q10" s="2"/>
      <c r="R10" s="2"/>
      <c r="S10" s="2"/>
      <c r="T10" s="2"/>
      <c r="U10" s="2"/>
      <c r="V10" s="2"/>
      <c r="W10" s="2"/>
      <c r="X10" s="2"/>
      <c r="Y10" s="2"/>
      <c r="Z10" s="2"/>
      <c r="AA10" s="2"/>
      <c r="AB10" s="2"/>
      <c r="AC10" s="2"/>
      <c r="AD10" s="2"/>
      <c r="AE10" s="2"/>
      <c r="AF10" s="2"/>
      <c r="AG10" s="2"/>
      <c r="AH10" s="2"/>
    </row>
    <row r="11" spans="1:34" ht="17.25">
      <c r="A11" s="31"/>
      <c r="B11" s="423"/>
      <c r="C11" s="112"/>
      <c r="D11" s="424" t="str">
        <f ca="1">IF(D9=Q9,OFFSET(L!$C$1,MATCH("Declaration"&amp;ADDRESS(ROW(),COLUMN(),4),L!$A:$A,0)-1,SL,,),"")</f>
        <v/>
      </c>
      <c r="E11" s="425"/>
      <c r="F11" s="425"/>
      <c r="G11" s="425"/>
      <c r="H11" s="425"/>
      <c r="I11" s="425"/>
      <c r="J11" s="426"/>
      <c r="K11" s="29"/>
      <c r="L11" s="104"/>
      <c r="Q11" s="2"/>
      <c r="R11" s="2"/>
      <c r="S11" s="2"/>
      <c r="T11" s="2"/>
      <c r="U11" s="2"/>
      <c r="V11" s="2"/>
      <c r="W11" s="2"/>
      <c r="X11" s="2"/>
      <c r="Y11" s="2"/>
      <c r="Z11" s="2"/>
      <c r="AA11" s="368" t="s">
        <v>19145</v>
      </c>
      <c r="AB11" s="2"/>
      <c r="AC11" s="2"/>
      <c r="AD11" s="2"/>
      <c r="AE11" s="2"/>
      <c r="AF11" s="2"/>
      <c r="AG11" s="2"/>
      <c r="AH11" s="2"/>
    </row>
    <row r="12" spans="1:34" ht="15.75">
      <c r="A12" s="31"/>
      <c r="B12" s="427" t="str">
        <f ca="1">OFFSET(L!$C$1,MATCH("Declaration"&amp;ADDRESS(ROW(),COLUMN(),4),L!$A:$A,0)-1,SL,,)</f>
        <v>Select Minerals/Metals in Scope (*):</v>
      </c>
      <c r="C12" s="112"/>
      <c r="D12" s="372" t="s">
        <v>40</v>
      </c>
      <c r="E12" s="429" t="s">
        <v>18641</v>
      </c>
      <c r="F12" s="430"/>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75">
      <c r="A13" s="31"/>
      <c r="B13" s="428" t="e">
        <f ca="1">OFFSET(L!$C$1,MATCH("Declaration"&amp;ADDRESS(ROW(),COLUMN(),4),L!$A:$A,0)-1,SL,,)</f>
        <v>#N/A</v>
      </c>
      <c r="C13" s="112"/>
      <c r="D13" s="372" t="s">
        <v>18644</v>
      </c>
      <c r="E13" s="429" t="s">
        <v>41</v>
      </c>
      <c r="F13" s="430"/>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5.75" hidden="1">
      <c r="A14" s="31"/>
      <c r="B14" s="431"/>
      <c r="C14" s="112"/>
      <c r="D14" s="298"/>
      <c r="E14" s="433"/>
      <c r="F14" s="434"/>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5.75" hidden="1">
      <c r="A15" s="31"/>
      <c r="B15" s="432"/>
      <c r="C15" s="112"/>
      <c r="D15" s="298"/>
      <c r="E15" s="433"/>
      <c r="F15" s="434"/>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7"/>
      <c r="D16" s="413"/>
      <c r="E16" s="414"/>
      <c r="F16" s="414"/>
      <c r="G16" s="414"/>
      <c r="H16" s="414"/>
      <c r="I16" s="414"/>
      <c r="J16" s="415"/>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7"/>
      <c r="D17" s="413"/>
      <c r="E17" s="414"/>
      <c r="F17" s="414"/>
      <c r="G17" s="414"/>
      <c r="H17" s="414"/>
      <c r="I17" s="414"/>
      <c r="J17" s="415"/>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7"/>
      <c r="D18" s="413"/>
      <c r="E18" s="414"/>
      <c r="F18" s="414"/>
      <c r="G18" s="414"/>
      <c r="H18" s="414"/>
      <c r="I18" s="414"/>
      <c r="J18" s="415"/>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7"/>
      <c r="D19" s="413" t="s">
        <v>20052</v>
      </c>
      <c r="E19" s="414"/>
      <c r="F19" s="414"/>
      <c r="G19" s="414"/>
      <c r="H19" s="414"/>
      <c r="I19" s="414"/>
      <c r="J19" s="415"/>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7.25">
      <c r="A20" s="31"/>
      <c r="B20" s="33" t="str">
        <f ca="1">OFFSET(L!$C$1,MATCH("Declaration"&amp;ADDRESS(ROW(),COLUMN(),4),L!$A:$A,0)-1,SL,,)</f>
        <v>Email – Contact (*):</v>
      </c>
      <c r="C20" s="67"/>
      <c r="D20" s="435" t="s">
        <v>20053</v>
      </c>
      <c r="E20" s="436"/>
      <c r="F20" s="436"/>
      <c r="G20" s="436"/>
      <c r="H20" s="436"/>
      <c r="I20" s="436"/>
      <c r="J20" s="437"/>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7"/>
      <c r="D21" s="413" t="s">
        <v>20054</v>
      </c>
      <c r="E21" s="414"/>
      <c r="F21" s="414"/>
      <c r="G21" s="414"/>
      <c r="H21" s="414"/>
      <c r="I21" s="414"/>
      <c r="J21" s="415"/>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13" t="s">
        <v>20055</v>
      </c>
      <c r="E22" s="414"/>
      <c r="F22" s="414"/>
      <c r="G22" s="414"/>
      <c r="H22" s="414"/>
      <c r="I22" s="414"/>
      <c r="J22" s="415"/>
      <c r="K22" s="29"/>
      <c r="L22" s="98"/>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7"/>
      <c r="D23" s="413" t="s">
        <v>20056</v>
      </c>
      <c r="E23" s="414"/>
      <c r="F23" s="414"/>
      <c r="G23" s="414"/>
      <c r="H23" s="414"/>
      <c r="I23" s="414"/>
      <c r="J23" s="415"/>
      <c r="K23" s="29"/>
      <c r="L23" s="98"/>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7"/>
      <c r="D24" s="435" t="s">
        <v>20057</v>
      </c>
      <c r="E24" s="436"/>
      <c r="F24" s="436"/>
      <c r="G24" s="436"/>
      <c r="H24" s="436"/>
      <c r="I24" s="436"/>
      <c r="J24" s="437"/>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4"/>
      <c r="D25" s="413"/>
      <c r="E25" s="414"/>
      <c r="F25" s="414"/>
      <c r="G25" s="414"/>
      <c r="H25" s="414"/>
      <c r="I25" s="414"/>
      <c r="J25" s="415"/>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41">
        <v>45779</v>
      </c>
      <c r="E26" s="442"/>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50"/>
      <c r="E27" s="450"/>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51" t="str">
        <f ca="1">OFFSET(L!$C$1,MATCH("Declaration"&amp;ADDRESS(ROW(),COLUMN(),4),L!$A:$A,0)-1,SL,,)</f>
        <v>Answer the following questions 1 - 7 based on the declaration scope indicated above</v>
      </c>
      <c r="C28" s="451"/>
      <c r="D28" s="451"/>
      <c r="E28" s="451"/>
      <c r="F28" s="451"/>
      <c r="G28" s="451"/>
      <c r="H28" s="451"/>
      <c r="I28" s="451"/>
      <c r="J28" s="451"/>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49" t="str">
        <f ca="1">OFFSET(L!$C$1,MATCH("Declaration"&amp;ADDRESS(ROW(),COLUMN(),4),L!$A:$A,0)-1,SL,,)</f>
        <v>Answer</v>
      </c>
      <c r="E29" s="449"/>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Cobalt(*)</v>
      </c>
      <c r="C30" s="28"/>
      <c r="D30" s="438" t="s">
        <v>22</v>
      </c>
      <c r="E30" s="439"/>
      <c r="F30" s="8"/>
      <c r="G30" s="401"/>
      <c r="H30" s="402"/>
      <c r="I30" s="402"/>
      <c r="J30" s="403"/>
      <c r="K30" s="29"/>
      <c r="L30" s="105"/>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9" t="str">
        <f t="shared" si="32"/>
        <v>Copper(*)</v>
      </c>
      <c r="C31" s="28"/>
      <c r="D31" s="438" t="s">
        <v>25</v>
      </c>
      <c r="E31" s="439"/>
      <c r="F31" s="8"/>
      <c r="G31" s="401"/>
      <c r="H31" s="402"/>
      <c r="I31" s="402"/>
      <c r="J31" s="403"/>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5">
      <c r="A32" s="34"/>
      <c r="B32" s="299" t="str">
        <f t="shared" si="32"/>
        <v>Graphite(*)</v>
      </c>
      <c r="C32" s="28"/>
      <c r="D32" s="438" t="s">
        <v>22</v>
      </c>
      <c r="E32" s="439"/>
      <c r="F32" s="8"/>
      <c r="G32" s="401"/>
      <c r="H32" s="402"/>
      <c r="I32" s="402"/>
      <c r="J32" s="403"/>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9" t="str">
        <f t="shared" si="32"/>
        <v>Lithium(*)</v>
      </c>
      <c r="C33" s="28"/>
      <c r="D33" s="438" t="s">
        <v>22</v>
      </c>
      <c r="E33" s="439"/>
      <c r="F33" s="8"/>
      <c r="G33" s="401"/>
      <c r="H33" s="402"/>
      <c r="I33" s="402"/>
      <c r="J33" s="403"/>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9" t="str">
        <f t="shared" si="32"/>
        <v>Mica(*)</v>
      </c>
      <c r="C34" s="28"/>
      <c r="D34" s="438" t="s">
        <v>22</v>
      </c>
      <c r="E34" s="439"/>
      <c r="F34" s="8"/>
      <c r="G34" s="401"/>
      <c r="H34" s="402"/>
      <c r="I34" s="402"/>
      <c r="J34" s="403"/>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9" t="str">
        <f t="shared" si="32"/>
        <v>Nickel(*)</v>
      </c>
      <c r="C35" s="28"/>
      <c r="D35" s="438" t="s">
        <v>25</v>
      </c>
      <c r="E35" s="439"/>
      <c r="F35" s="8"/>
      <c r="G35" s="401"/>
      <c r="H35" s="402"/>
      <c r="I35" s="402"/>
      <c r="J35" s="403"/>
      <c r="K35" s="29"/>
      <c r="L35" s="105"/>
      <c r="O35" s="38" t="str">
        <f t="shared" si="33"/>
        <v>(*)</v>
      </c>
      <c r="P35" s="38" t="str">
        <f t="shared" si="34"/>
        <v>(*)</v>
      </c>
      <c r="Q35" s="38" t="str">
        <f t="shared" si="35"/>
        <v>(*)</v>
      </c>
      <c r="R35" s="2"/>
      <c r="S35" s="2"/>
      <c r="T35" s="2"/>
      <c r="U35" s="2"/>
      <c r="V35" s="2"/>
      <c r="W35" s="2"/>
      <c r="X35" s="2"/>
      <c r="Y35" s="2"/>
      <c r="Z35" s="2"/>
      <c r="AA35" s="2"/>
      <c r="AB35" s="2"/>
      <c r="AC35" s="2"/>
      <c r="AD35" s="2"/>
      <c r="AE35" s="2"/>
      <c r="AF35" s="2"/>
      <c r="AG35" s="2"/>
    </row>
    <row r="36" spans="1:33" ht="22.5" hidden="1">
      <c r="A36" s="34"/>
      <c r="B36" s="299" t="str">
        <f t="shared" si="32"/>
        <v/>
      </c>
      <c r="C36" s="28"/>
      <c r="D36" s="438"/>
      <c r="E36" s="439"/>
      <c r="F36" s="8"/>
      <c r="G36" s="401"/>
      <c r="H36" s="402"/>
      <c r="I36" s="402"/>
      <c r="J36" s="403"/>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38"/>
      <c r="E37" s="439"/>
      <c r="F37" s="8"/>
      <c r="G37" s="401"/>
      <c r="H37" s="402"/>
      <c r="I37" s="402"/>
      <c r="J37" s="403"/>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38"/>
      <c r="E38" s="439"/>
      <c r="F38" s="8"/>
      <c r="G38" s="401"/>
      <c r="H38" s="402"/>
      <c r="I38" s="402"/>
      <c r="J38" s="403"/>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38"/>
      <c r="E39" s="439"/>
      <c r="F39" s="8"/>
      <c r="G39" s="401"/>
      <c r="H39" s="402"/>
      <c r="I39" s="402"/>
      <c r="J39" s="403"/>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40" t="str">
        <f ca="1">D29</f>
        <v>Answer</v>
      </c>
      <c r="E41" s="440"/>
      <c r="F41" s="14"/>
      <c r="G41" s="37" t="str">
        <f ca="1">G29</f>
        <v>Comments</v>
      </c>
      <c r="H41" s="37"/>
      <c r="I41" s="37"/>
      <c r="J41" s="73"/>
      <c r="K41" s="29"/>
      <c r="L41" s="99" t="s">
        <v>15</v>
      </c>
      <c r="P41" s="301">
        <f>COUNTIF(D$30:E$39,"No")+COUNTIF(D$30:E$39,"Unknown")+COUNTIF(D$30:E$39,"Not declaring")</f>
        <v>4</v>
      </c>
      <c r="Q41" s="38" t="str">
        <f>IF(P41=AA23,"","(*)")</f>
        <v>(*)</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Cobalt</v>
      </c>
      <c r="C42" s="28"/>
      <c r="D42" s="438"/>
      <c r="E42" s="439"/>
      <c r="F42" s="8"/>
      <c r="G42" s="401"/>
      <c r="H42" s="402"/>
      <c r="I42" s="402"/>
      <c r="J42" s="403"/>
      <c r="K42" s="29"/>
      <c r="L42" s="105"/>
      <c r="P42" s="301" t="str">
        <f>IF(OR(D30="No",D30="Unknown",D30="Not declaring"),"",O30)</f>
        <v/>
      </c>
      <c r="R42" s="2"/>
      <c r="S42" s="302" t="str">
        <f>IF(COUNTIF(D42,"Yes"),AA12,"")</f>
        <v/>
      </c>
      <c r="T42" s="303" t="str">
        <f>IF(S43="",S42,IF(S42="",S43,IF(S42&gt;S43,S43,S42)))</f>
        <v>Copper</v>
      </c>
      <c r="U42" s="303" t="str">
        <f>T42</f>
        <v>Copper</v>
      </c>
      <c r="V42" s="303" t="str">
        <f t="shared" ref="V42" si="37">IF(U43="",U42,IF(U42="",U43,IF(U42&gt;U43,U43,U42)))</f>
        <v>Copper</v>
      </c>
      <c r="W42" s="303" t="str">
        <f t="shared" ref="W42" si="38">V42</f>
        <v>Copper</v>
      </c>
      <c r="X42" s="303" t="str">
        <f t="shared" ref="X42" si="39">IF(W43="",W42,IF(W42="",W43,IF(W42&gt;W43,W43,W42)))</f>
        <v>Copper</v>
      </c>
      <c r="Y42" s="303" t="str">
        <f t="shared" ref="Y42" si="40">X42</f>
        <v>Copper</v>
      </c>
      <c r="Z42" s="303" t="str">
        <f t="shared" ref="Z42" si="41">IF(Y43="",Y42,IF(Y42="",Y43,IF(Y42&gt;Y43,Y43,Y42)))</f>
        <v>Copper</v>
      </c>
      <c r="AA42" s="303" t="str">
        <f t="shared" ref="AA42" si="42">Z42</f>
        <v>Copper</v>
      </c>
      <c r="AB42" s="303" t="str">
        <f t="shared" ref="AB42" si="43">IF(AA43="",AA42,IF(AA42="",AA43,IF(AA42&gt;AA43,AA43,AA42)))</f>
        <v>Copper</v>
      </c>
      <c r="AC42" s="303" t="str">
        <f t="shared" ref="AC42" si="44">AB42</f>
        <v>Copper</v>
      </c>
      <c r="AD42" s="2"/>
      <c r="AE42" s="2"/>
      <c r="AF42" s="2"/>
      <c r="AG42" s="2"/>
    </row>
    <row r="43" spans="1:33" ht="22.5">
      <c r="A43" s="34"/>
      <c r="B43" s="300" t="str">
        <f t="shared" si="36"/>
        <v>Copper(*)</v>
      </c>
      <c r="C43" s="28"/>
      <c r="D43" s="438" t="s">
        <v>25</v>
      </c>
      <c r="E43" s="439"/>
      <c r="F43" s="8"/>
      <c r="G43" s="401"/>
      <c r="H43" s="402"/>
      <c r="I43" s="402"/>
      <c r="J43" s="403"/>
      <c r="K43" s="29"/>
      <c r="L43" s="105"/>
      <c r="P43" s="301" t="str">
        <f t="shared" ref="P43:P51" si="45">IF(OR(D31="No",D31="Unknown",D31="Not declaring"),"",O31)</f>
        <v>(*)</v>
      </c>
      <c r="R43" s="2"/>
      <c r="S43" s="302" t="str">
        <f t="shared" ref="S43:S51" si="46">IF(COUNTIF(D43,"Yes"),AA13,"")</f>
        <v>Copper</v>
      </c>
      <c r="T43" s="303" t="str">
        <f>IF(S43="",S43,IF(S42="",S42,IF(S42&gt;S43,S42,S43)))</f>
        <v/>
      </c>
      <c r="U43" s="303" t="str">
        <f t="shared" ref="U43" si="47">IF(T44="",T43,IF(T43="",T44,IF(T43&gt;T44,T44,T43)))</f>
        <v/>
      </c>
      <c r="V43" s="303" t="str">
        <f t="shared" ref="V43" si="48">IF(U43="",U43,IF(U42="",U42,IF(U42&gt;U43,U42,U43)))</f>
        <v/>
      </c>
      <c r="W43" s="303" t="str">
        <f t="shared" ref="W43" si="49">IF(V44="",V43,IF(V43="",V44,IF(V43&gt;V44,V44,V43)))</f>
        <v>Nickel</v>
      </c>
      <c r="X43" s="303" t="str">
        <f t="shared" ref="X43" si="50">IF(W43="",W43,IF(W42="",W42,IF(W42&gt;W43,W42,W43)))</f>
        <v>Nickel</v>
      </c>
      <c r="Y43" s="303" t="str">
        <f t="shared" ref="Y43" si="51">IF(X44="",X43,IF(X43="",X44,IF(X43&gt;X44,X44,X43)))</f>
        <v>Nickel</v>
      </c>
      <c r="Z43" s="303" t="str">
        <f t="shared" ref="Z43" si="52">IF(Y43="",Y43,IF(Y42="",Y42,IF(Y42&gt;Y43,Y42,Y43)))</f>
        <v>Nickel</v>
      </c>
      <c r="AA43" s="303" t="str">
        <f t="shared" ref="AA43" si="53">IF(Z44="",Z43,IF(Z43="",Z44,IF(Z43&gt;Z44,Z44,Z43)))</f>
        <v>Nickel</v>
      </c>
      <c r="AB43" s="303" t="str">
        <f t="shared" ref="AB43" si="54">IF(AA43="",AA43,IF(AA42="",AA42,IF(AA42&gt;AA43,AA42,AA43)))</f>
        <v>Nickel</v>
      </c>
      <c r="AC43" s="303" t="str">
        <f t="shared" ref="AC43" si="55">IF(AB44="",AB43,IF(AB43="",AB44,IF(AB43&gt;AB44,AB44,AB43)))</f>
        <v>Nickel</v>
      </c>
      <c r="AD43" s="2"/>
      <c r="AE43" s="2"/>
      <c r="AF43" s="2"/>
      <c r="AG43" s="2"/>
    </row>
    <row r="44" spans="1:33" ht="22.5">
      <c r="A44" s="34"/>
      <c r="B44" s="300" t="str">
        <f t="shared" si="36"/>
        <v>Graphite</v>
      </c>
      <c r="C44" s="28"/>
      <c r="D44" s="438"/>
      <c r="E44" s="439"/>
      <c r="F44" s="8"/>
      <c r="G44" s="401"/>
      <c r="H44" s="402"/>
      <c r="I44" s="402"/>
      <c r="J44" s="403"/>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Nickel</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2.5">
      <c r="A45" s="34"/>
      <c r="B45" s="300" t="str">
        <f t="shared" si="36"/>
        <v>Lithium</v>
      </c>
      <c r="C45" s="28"/>
      <c r="D45" s="438"/>
      <c r="E45" s="439"/>
      <c r="F45" s="8"/>
      <c r="G45" s="401"/>
      <c r="H45" s="402"/>
      <c r="I45" s="402"/>
      <c r="J45" s="403"/>
      <c r="K45" s="29"/>
      <c r="L45" s="105"/>
      <c r="P45" s="301" t="str">
        <f t="shared" si="45"/>
        <v/>
      </c>
      <c r="R45" s="2"/>
      <c r="S45" s="302" t="str">
        <f t="shared" si="46"/>
        <v/>
      </c>
      <c r="T45" s="303" t="str">
        <f t="shared" ref="T45" si="66">IF(S45="",S45,IF(S44="",S44,IF(S44&gt;S45,S44,S45)))</f>
        <v/>
      </c>
      <c r="U45" s="303" t="str">
        <f t="shared" ref="U45" si="67">IF(T46="",T45,IF(T45="",T46,IF(T45&gt;T46,T46,T45)))</f>
        <v>Nickel</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5">
      <c r="A46" s="34"/>
      <c r="B46" s="300" t="str">
        <f t="shared" si="36"/>
        <v>Mica</v>
      </c>
      <c r="C46" s="28"/>
      <c r="D46" s="438"/>
      <c r="E46" s="439"/>
      <c r="F46" s="8"/>
      <c r="G46" s="401"/>
      <c r="H46" s="402"/>
      <c r="I46" s="402"/>
      <c r="J46" s="403"/>
      <c r="K46" s="29"/>
      <c r="L46" s="105"/>
      <c r="P46" s="301" t="str">
        <f t="shared" si="45"/>
        <v/>
      </c>
      <c r="R46" s="2"/>
      <c r="S46" s="302" t="str">
        <f t="shared" si="46"/>
        <v/>
      </c>
      <c r="T46" s="303" t="str">
        <f t="shared" ref="T46" si="76">IF(S47="",S46,IF(S46="",S47,IF(S46&gt;S47,S47,S46)))</f>
        <v>Nickel</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Nickel(*)</v>
      </c>
      <c r="C47" s="28"/>
      <c r="D47" s="438" t="s">
        <v>25</v>
      </c>
      <c r="E47" s="439"/>
      <c r="F47" s="8"/>
      <c r="G47" s="401"/>
      <c r="H47" s="402"/>
      <c r="I47" s="402"/>
      <c r="J47" s="403"/>
      <c r="K47" s="29"/>
      <c r="L47" s="105"/>
      <c r="P47" s="301" t="str">
        <f t="shared" si="45"/>
        <v>(*)</v>
      </c>
      <c r="R47" s="2"/>
      <c r="S47" s="302" t="str">
        <f t="shared" si="46"/>
        <v>Nickel</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38"/>
      <c r="E48" s="439"/>
      <c r="F48" s="8"/>
      <c r="G48" s="401"/>
      <c r="H48" s="402"/>
      <c r="I48" s="402"/>
      <c r="J48" s="403"/>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38"/>
      <c r="E49" s="439"/>
      <c r="F49" s="8"/>
      <c r="G49" s="401"/>
      <c r="H49" s="402"/>
      <c r="I49" s="402"/>
      <c r="J49" s="403"/>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38"/>
      <c r="E50" s="439"/>
      <c r="F50" s="8"/>
      <c r="G50" s="401"/>
      <c r="H50" s="402"/>
      <c r="I50" s="402"/>
      <c r="J50" s="403"/>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38"/>
      <c r="E51" s="439"/>
      <c r="F51" s="8"/>
      <c r="G51" s="401"/>
      <c r="H51" s="402"/>
      <c r="I51" s="402"/>
      <c r="J51" s="403"/>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44.2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40" t="str">
        <f ca="1">D29</f>
        <v>Answer</v>
      </c>
      <c r="E53" s="440"/>
      <c r="F53" s="14"/>
      <c r="G53" s="37" t="str">
        <f ca="1">G29</f>
        <v>Comments</v>
      </c>
      <c r="H53" s="445"/>
      <c r="I53" s="445"/>
      <c r="J53" s="445"/>
      <c r="K53" s="29"/>
      <c r="L53" s="99" t="s">
        <v>18</v>
      </c>
      <c r="P53" s="38">
        <f>COUNTIF(D$30:E$39,"No")+COUNTIF(D$30:E$39,"Unknown")+COUNTIF(D$30:E$39,"Not declaring")+COUNTIF(D$42:E$51,"No")+COUNTIF(D$42:E$51,"Unknown")</f>
        <v>4</v>
      </c>
      <c r="Q53" s="38" t="str">
        <f>IF(P53=AA23,"","(*)")</f>
        <v>(*)</v>
      </c>
      <c r="R53" s="2"/>
      <c r="S53" s="2"/>
      <c r="T53" s="2"/>
      <c r="U53" s="2"/>
      <c r="V53" s="2"/>
      <c r="W53" s="2"/>
      <c r="X53" s="2"/>
      <c r="Y53" s="2">
        <v>37</v>
      </c>
      <c r="Z53" s="2"/>
      <c r="AA53" s="2"/>
      <c r="AB53" s="2"/>
      <c r="AC53" s="2"/>
      <c r="AD53" s="2"/>
      <c r="AE53" s="2"/>
      <c r="AF53" s="2"/>
      <c r="AG53" s="2"/>
    </row>
    <row r="54" spans="1:33" ht="22.5">
      <c r="A54" s="34"/>
      <c r="B54" s="300" t="str">
        <f>IF(ISERROR(AA$12),"",AA$12&amp;"")&amp;P$54</f>
        <v>Cobalt</v>
      </c>
      <c r="C54" s="6"/>
      <c r="D54" s="438"/>
      <c r="E54" s="439"/>
      <c r="F54" s="40"/>
      <c r="G54" s="401"/>
      <c r="H54" s="402"/>
      <c r="I54" s="402"/>
      <c r="J54" s="403"/>
      <c r="K54" s="29"/>
      <c r="L54" s="105"/>
      <c r="P54" s="301"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300" t="str">
        <f>IF(ISERROR(AA$13),"",AA$13&amp;"")&amp;P$55</f>
        <v>Copper(*)</v>
      </c>
      <c r="C55" s="6"/>
      <c r="D55" s="438" t="s">
        <v>22</v>
      </c>
      <c r="E55" s="439"/>
      <c r="F55" s="40"/>
      <c r="G55" s="401"/>
      <c r="H55" s="402"/>
      <c r="I55" s="402"/>
      <c r="J55" s="403"/>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300" t="str">
        <f>IF(ISERROR(AA$14),"",AA$14&amp;"")&amp;P$56</f>
        <v>Graphite</v>
      </c>
      <c r="C56" s="6"/>
      <c r="D56" s="438"/>
      <c r="E56" s="439"/>
      <c r="F56" s="40"/>
      <c r="G56" s="401"/>
      <c r="H56" s="402"/>
      <c r="I56" s="402"/>
      <c r="J56" s="403"/>
      <c r="K56" s="29"/>
      <c r="L56" s="105"/>
      <c r="P56" s="301" t="str">
        <f t="shared" si="135"/>
        <v/>
      </c>
      <c r="Q56" s="2"/>
      <c r="R56" s="2"/>
      <c r="S56" s="2"/>
      <c r="T56" s="2"/>
      <c r="U56" s="2"/>
      <c r="V56" s="2"/>
      <c r="W56" s="2"/>
      <c r="X56" s="2"/>
      <c r="Y56" s="2">
        <v>40</v>
      </c>
      <c r="Z56" s="2"/>
      <c r="AA56" s="2"/>
      <c r="AB56" s="2"/>
      <c r="AC56" s="2"/>
      <c r="AD56" s="2"/>
      <c r="AE56" s="2"/>
      <c r="AF56" s="2"/>
    </row>
    <row r="57" spans="1:33" ht="21.95" customHeight="1">
      <c r="A57" s="34"/>
      <c r="B57" s="300" t="str">
        <f>IF(ISERROR(AA$15),"",AA$15&amp;"")&amp;P$57</f>
        <v>Lithium</v>
      </c>
      <c r="C57" s="6"/>
      <c r="D57" s="438"/>
      <c r="E57" s="439"/>
      <c r="F57" s="40"/>
      <c r="G57" s="401"/>
      <c r="H57" s="402"/>
      <c r="I57" s="402"/>
      <c r="J57" s="403"/>
      <c r="K57" s="29"/>
      <c r="L57" s="105"/>
      <c r="P57" s="301" t="str">
        <f t="shared" si="135"/>
        <v/>
      </c>
      <c r="Q57" s="2"/>
      <c r="R57" s="2"/>
      <c r="S57" s="2"/>
      <c r="T57" s="2"/>
      <c r="U57" s="2"/>
      <c r="V57" s="2"/>
      <c r="W57" s="2"/>
      <c r="X57" s="2"/>
      <c r="Y57" s="2">
        <v>41</v>
      </c>
      <c r="Z57" s="2"/>
      <c r="AA57" s="2"/>
      <c r="AB57" s="2"/>
      <c r="AC57" s="2"/>
      <c r="AD57" s="2"/>
      <c r="AE57" s="2"/>
      <c r="AF57" s="2"/>
    </row>
    <row r="58" spans="1:33" ht="22.5">
      <c r="A58" s="34"/>
      <c r="B58" s="300" t="str">
        <f>IF(ISERROR(AA$16),"",AA$16&amp;"")&amp;P$58</f>
        <v>Mica</v>
      </c>
      <c r="C58" s="6"/>
      <c r="D58" s="438"/>
      <c r="E58" s="439"/>
      <c r="F58" s="40"/>
      <c r="G58" s="401"/>
      <c r="H58" s="402"/>
      <c r="I58" s="402"/>
      <c r="J58" s="403"/>
      <c r="K58" s="29"/>
      <c r="L58" s="105"/>
      <c r="P58" s="301" t="str">
        <f t="shared" si="135"/>
        <v/>
      </c>
      <c r="Q58" s="2"/>
      <c r="R58" s="2"/>
      <c r="S58" s="2"/>
      <c r="T58" s="2"/>
      <c r="U58" s="2"/>
      <c r="V58" s="2"/>
      <c r="W58" s="2"/>
      <c r="X58" s="2"/>
      <c r="Y58" s="2">
        <v>39</v>
      </c>
      <c r="Z58" s="2"/>
      <c r="AA58" s="2"/>
      <c r="AB58" s="2"/>
      <c r="AC58" s="2"/>
      <c r="AD58" s="2"/>
      <c r="AE58" s="2"/>
      <c r="AF58" s="2"/>
    </row>
    <row r="59" spans="1:33" ht="22.5">
      <c r="A59" s="34"/>
      <c r="B59" s="300" t="str">
        <f>IF(ISERROR(AA$17),"",AA$17&amp;"")&amp;P$59</f>
        <v>Nickel(*)</v>
      </c>
      <c r="C59" s="6"/>
      <c r="D59" s="438" t="s">
        <v>22</v>
      </c>
      <c r="E59" s="439"/>
      <c r="F59" s="40"/>
      <c r="G59" s="401"/>
      <c r="H59" s="402"/>
      <c r="I59" s="402"/>
      <c r="J59" s="403"/>
      <c r="K59" s="29"/>
      <c r="L59" s="105"/>
      <c r="P59" s="301" t="str">
        <f t="shared" si="135"/>
        <v>(*)</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38"/>
      <c r="E60" s="439"/>
      <c r="F60" s="40"/>
      <c r="G60" s="401"/>
      <c r="H60" s="402"/>
      <c r="I60" s="402"/>
      <c r="J60" s="403"/>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38"/>
      <c r="E61" s="439"/>
      <c r="F61" s="40"/>
      <c r="G61" s="401"/>
      <c r="H61" s="402"/>
      <c r="I61" s="402"/>
      <c r="J61" s="403"/>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38"/>
      <c r="E62" s="439"/>
      <c r="F62" s="40"/>
      <c r="G62" s="401"/>
      <c r="H62" s="402"/>
      <c r="I62" s="402"/>
      <c r="J62" s="403"/>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38"/>
      <c r="E63" s="439"/>
      <c r="F63" s="40"/>
      <c r="G63" s="401"/>
      <c r="H63" s="402"/>
      <c r="I63" s="402"/>
      <c r="J63" s="403"/>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33" customHeight="1">
      <c r="A65" s="34"/>
      <c r="B65" s="37" t="str">
        <f ca="1">OFFSET(L!$C$1,MATCH("Declaration"&amp;ADDRESS(ROW(),COLUMN(),4),L!$A:$A,0)-1,SL,,)&amp;Q53</f>
        <v>4) Does 100 percent of the specified minaral/metal originate from recycled or scrap sources?(*)</v>
      </c>
      <c r="C65" s="6"/>
      <c r="D65" s="440" t="str">
        <f ca="1">D29</f>
        <v>Answer</v>
      </c>
      <c r="E65" s="440"/>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Cobalt</v>
      </c>
      <c r="C66" s="6"/>
      <c r="D66" s="438"/>
      <c r="E66" s="439"/>
      <c r="F66" s="40"/>
      <c r="G66" s="401"/>
      <c r="H66" s="402"/>
      <c r="I66" s="402"/>
      <c r="J66" s="403"/>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Copper(*)</v>
      </c>
      <c r="C67" s="6"/>
      <c r="D67" s="438" t="s">
        <v>22</v>
      </c>
      <c r="E67" s="439"/>
      <c r="F67" s="40"/>
      <c r="G67" s="401"/>
      <c r="H67" s="402"/>
      <c r="I67" s="402"/>
      <c r="J67" s="403"/>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Graphite</v>
      </c>
      <c r="C68" s="6"/>
      <c r="D68" s="438"/>
      <c r="E68" s="439"/>
      <c r="F68" s="40"/>
      <c r="G68" s="401"/>
      <c r="H68" s="402"/>
      <c r="I68" s="402"/>
      <c r="J68" s="403"/>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Lithium</v>
      </c>
      <c r="C69" s="6"/>
      <c r="D69" s="438"/>
      <c r="E69" s="439"/>
      <c r="F69" s="40"/>
      <c r="G69" s="401"/>
      <c r="H69" s="402"/>
      <c r="I69" s="402"/>
      <c r="J69" s="403"/>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Mica</v>
      </c>
      <c r="C70" s="6"/>
      <c r="D70" s="438"/>
      <c r="E70" s="439"/>
      <c r="F70" s="40"/>
      <c r="G70" s="401"/>
      <c r="H70" s="402"/>
      <c r="I70" s="402"/>
      <c r="J70" s="403"/>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Nickel(*)</v>
      </c>
      <c r="C71" s="6"/>
      <c r="D71" s="438" t="s">
        <v>22</v>
      </c>
      <c r="E71" s="439"/>
      <c r="F71" s="40"/>
      <c r="G71" s="401"/>
      <c r="H71" s="402"/>
      <c r="I71" s="402"/>
      <c r="J71" s="403"/>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38"/>
      <c r="E72" s="439"/>
      <c r="F72" s="40"/>
      <c r="G72" s="401"/>
      <c r="H72" s="402"/>
      <c r="I72" s="402"/>
      <c r="J72" s="403"/>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38"/>
      <c r="E73" s="439"/>
      <c r="F73" s="40"/>
      <c r="G73" s="401"/>
      <c r="H73" s="402"/>
      <c r="I73" s="402"/>
      <c r="J73" s="403"/>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38"/>
      <c r="E74" s="439"/>
      <c r="F74" s="40"/>
      <c r="G74" s="401"/>
      <c r="H74" s="402"/>
      <c r="I74" s="402"/>
      <c r="J74" s="403"/>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38"/>
      <c r="E75" s="439"/>
      <c r="F75" s="40"/>
      <c r="G75" s="401"/>
      <c r="H75" s="402"/>
      <c r="I75" s="402"/>
      <c r="J75" s="403"/>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40" t="str">
        <f ca="1">D29</f>
        <v>Answer</v>
      </c>
      <c r="E77" s="440"/>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Cobalt</v>
      </c>
      <c r="C78" s="28"/>
      <c r="D78" s="438"/>
      <c r="E78" s="439"/>
      <c r="F78" s="40"/>
      <c r="G78" s="401"/>
      <c r="H78" s="402"/>
      <c r="I78" s="402"/>
      <c r="J78" s="403"/>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Copper(*)</v>
      </c>
      <c r="C79" s="28"/>
      <c r="D79" s="438" t="s">
        <v>20058</v>
      </c>
      <c r="E79" s="439"/>
      <c r="F79" s="40"/>
      <c r="G79" s="401"/>
      <c r="H79" s="402"/>
      <c r="I79" s="402"/>
      <c r="J79" s="403"/>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Graphite</v>
      </c>
      <c r="C80" s="28"/>
      <c r="D80" s="438"/>
      <c r="E80" s="439"/>
      <c r="F80" s="40"/>
      <c r="G80" s="401"/>
      <c r="H80" s="402"/>
      <c r="I80" s="402"/>
      <c r="J80" s="403"/>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38"/>
      <c r="E81" s="439"/>
      <c r="F81" s="40"/>
      <c r="G81" s="401"/>
      <c r="H81" s="402"/>
      <c r="I81" s="402"/>
      <c r="J81" s="403"/>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38"/>
      <c r="E82" s="439"/>
      <c r="F82" s="40"/>
      <c r="G82" s="401"/>
      <c r="H82" s="402"/>
      <c r="I82" s="402"/>
      <c r="J82" s="403"/>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38" t="s">
        <v>20058</v>
      </c>
      <c r="E83" s="439"/>
      <c r="F83" s="40"/>
      <c r="G83" s="401"/>
      <c r="H83" s="402"/>
      <c r="I83" s="402"/>
      <c r="J83" s="403"/>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38"/>
      <c r="E84" s="439"/>
      <c r="F84" s="40"/>
      <c r="G84" s="401"/>
      <c r="H84" s="402"/>
      <c r="I84" s="402"/>
      <c r="J84" s="403"/>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38"/>
      <c r="E85" s="439"/>
      <c r="F85" s="40"/>
      <c r="G85" s="401"/>
      <c r="H85" s="402"/>
      <c r="I85" s="402"/>
      <c r="J85" s="403"/>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38"/>
      <c r="E86" s="439"/>
      <c r="F86" s="40"/>
      <c r="G86" s="401"/>
      <c r="H86" s="402"/>
      <c r="I86" s="402"/>
      <c r="J86" s="403"/>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38"/>
      <c r="E87" s="439"/>
      <c r="F87" s="40"/>
      <c r="G87" s="401"/>
      <c r="H87" s="402"/>
      <c r="I87" s="402"/>
      <c r="J87" s="403"/>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40" t="str">
        <f ca="1">D29</f>
        <v>Answer</v>
      </c>
      <c r="E89" s="440"/>
      <c r="F89" s="14"/>
      <c r="G89" s="37" t="str">
        <f ca="1">G29</f>
        <v>Comments</v>
      </c>
      <c r="H89" s="452"/>
      <c r="I89" s="452"/>
      <c r="J89" s="452"/>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Cobalt</v>
      </c>
      <c r="C90" s="6"/>
      <c r="D90" s="438"/>
      <c r="E90" s="439"/>
      <c r="F90" s="40"/>
      <c r="G90" s="401"/>
      <c r="H90" s="402"/>
      <c r="I90" s="402"/>
      <c r="J90" s="403"/>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Copper(*)</v>
      </c>
      <c r="C91" s="6"/>
      <c r="D91" s="438" t="s">
        <v>25</v>
      </c>
      <c r="E91" s="439"/>
      <c r="F91" s="40"/>
      <c r="G91" s="401"/>
      <c r="H91" s="402"/>
      <c r="I91" s="402"/>
      <c r="J91" s="403"/>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Graphite</v>
      </c>
      <c r="C92" s="6"/>
      <c r="D92" s="438"/>
      <c r="E92" s="439"/>
      <c r="F92" s="40"/>
      <c r="G92" s="401"/>
      <c r="H92" s="402"/>
      <c r="I92" s="402"/>
      <c r="J92" s="403"/>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Lithium</v>
      </c>
      <c r="C93" s="6"/>
      <c r="D93" s="438"/>
      <c r="E93" s="439"/>
      <c r="F93" s="40"/>
      <c r="G93" s="401"/>
      <c r="H93" s="402"/>
      <c r="I93" s="402"/>
      <c r="J93" s="403"/>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Mica</v>
      </c>
      <c r="C94" s="6"/>
      <c r="D94" s="438"/>
      <c r="E94" s="439"/>
      <c r="F94" s="40"/>
      <c r="G94" s="401"/>
      <c r="H94" s="402"/>
      <c r="I94" s="402"/>
      <c r="J94" s="403"/>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Nickel(*)</v>
      </c>
      <c r="C95" s="6"/>
      <c r="D95" s="438" t="s">
        <v>25</v>
      </c>
      <c r="E95" s="439"/>
      <c r="F95" s="40"/>
      <c r="G95" s="401"/>
      <c r="H95" s="402"/>
      <c r="I95" s="402"/>
      <c r="J95" s="403"/>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38"/>
      <c r="E96" s="439"/>
      <c r="F96" s="40"/>
      <c r="G96" s="401"/>
      <c r="H96" s="402"/>
      <c r="I96" s="402"/>
      <c r="J96" s="403"/>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38"/>
      <c r="E97" s="439"/>
      <c r="F97" s="40"/>
      <c r="G97" s="401"/>
      <c r="H97" s="402"/>
      <c r="I97" s="402"/>
      <c r="J97" s="403"/>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38"/>
      <c r="E98" s="439"/>
      <c r="F98" s="40"/>
      <c r="G98" s="401"/>
      <c r="H98" s="402"/>
      <c r="I98" s="402"/>
      <c r="J98" s="403"/>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38"/>
      <c r="E99" s="439"/>
      <c r="F99" s="40"/>
      <c r="G99" s="401"/>
      <c r="H99" s="402"/>
      <c r="I99" s="402"/>
      <c r="J99" s="403"/>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40" t="str">
        <f ca="1">D29</f>
        <v>Answer</v>
      </c>
      <c r="E101" s="440"/>
      <c r="F101" s="14"/>
      <c r="G101" s="37" t="str">
        <f ca="1">G29</f>
        <v>Comments</v>
      </c>
      <c r="H101" s="452" t="str">
        <f>IF(Q115="(*)","Click here to enter smelter names","")</f>
        <v/>
      </c>
      <c r="I101" s="452"/>
      <c r="J101" s="452"/>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Cobalt</v>
      </c>
      <c r="C102" s="28"/>
      <c r="D102" s="438"/>
      <c r="E102" s="439"/>
      <c r="F102" s="41"/>
      <c r="G102" s="401"/>
      <c r="H102" s="402"/>
      <c r="I102" s="402"/>
      <c r="J102" s="403"/>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Copper(*)</v>
      </c>
      <c r="C103" s="28"/>
      <c r="D103" s="438" t="s">
        <v>25</v>
      </c>
      <c r="E103" s="439"/>
      <c r="F103" s="41"/>
      <c r="G103" s="401"/>
      <c r="H103" s="402"/>
      <c r="I103" s="402"/>
      <c r="J103" s="403"/>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Graphite</v>
      </c>
      <c r="C104" s="28"/>
      <c r="D104" s="438"/>
      <c r="E104" s="439"/>
      <c r="F104" s="41"/>
      <c r="G104" s="401"/>
      <c r="H104" s="402"/>
      <c r="I104" s="402"/>
      <c r="J104" s="403"/>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Lithium</v>
      </c>
      <c r="C105" s="28"/>
      <c r="D105" s="438"/>
      <c r="E105" s="439"/>
      <c r="F105" s="41"/>
      <c r="G105" s="401"/>
      <c r="H105" s="402"/>
      <c r="I105" s="402"/>
      <c r="J105" s="403"/>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Mica</v>
      </c>
      <c r="C106" s="28"/>
      <c r="D106" s="438"/>
      <c r="E106" s="439"/>
      <c r="F106" s="41"/>
      <c r="G106" s="401"/>
      <c r="H106" s="402"/>
      <c r="I106" s="402"/>
      <c r="J106" s="403"/>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Nickel(*)</v>
      </c>
      <c r="C107" s="28"/>
      <c r="D107" s="438" t="s">
        <v>25</v>
      </c>
      <c r="E107" s="439"/>
      <c r="F107" s="41"/>
      <c r="G107" s="401"/>
      <c r="H107" s="402"/>
      <c r="I107" s="402"/>
      <c r="J107" s="403"/>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38"/>
      <c r="E108" s="439"/>
      <c r="F108" s="41"/>
      <c r="G108" s="401"/>
      <c r="H108" s="402"/>
      <c r="I108" s="402"/>
      <c r="J108" s="403"/>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38"/>
      <c r="E109" s="439"/>
      <c r="F109" s="41"/>
      <c r="G109" s="401"/>
      <c r="H109" s="402"/>
      <c r="I109" s="402"/>
      <c r="J109" s="403"/>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38"/>
      <c r="E110" s="439"/>
      <c r="F110" s="41"/>
      <c r="G110" s="401"/>
      <c r="H110" s="402"/>
      <c r="I110" s="402"/>
      <c r="J110" s="403"/>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38"/>
      <c r="E111" s="439"/>
      <c r="F111" s="43"/>
      <c r="G111" s="401"/>
      <c r="H111" s="402"/>
      <c r="I111" s="402"/>
      <c r="J111" s="403"/>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53" t="str">
        <f ca="1">OFFSET(L!$C$1,MATCH("Declaration"&amp;ADDRESS(ROW(),COLUMN(),4),L!$A:$A,0)-1,SL,,)</f>
        <v>Answer the Following Questions at a Company Level</v>
      </c>
      <c r="C113" s="453"/>
      <c r="D113" s="453"/>
      <c r="E113" s="453"/>
      <c r="F113" s="453"/>
      <c r="G113" s="453"/>
      <c r="H113" s="453"/>
      <c r="I113" s="453"/>
      <c r="J113" s="453"/>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49" t="str">
        <f ca="1">D29</f>
        <v>Answer</v>
      </c>
      <c r="E114" s="449"/>
      <c r="F114" s="46"/>
      <c r="G114" s="449" t="str">
        <f ca="1">G29</f>
        <v>Comments</v>
      </c>
      <c r="H114" s="449" t="e">
        <f>HLOOKUP(SL,LT,$O114,0)</f>
        <v>#NAME?</v>
      </c>
      <c r="I114" s="449"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38" t="s">
        <v>25</v>
      </c>
      <c r="E115" s="439"/>
      <c r="F115" s="50"/>
      <c r="G115" s="401"/>
      <c r="H115" s="402"/>
      <c r="I115" s="402"/>
      <c r="J115" s="403"/>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54"/>
      <c r="H116" s="454"/>
      <c r="I116" s="454"/>
      <c r="J116" s="454"/>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 xml:space="preserve">B. Is your responsible minerals sourcing policy publicly available on your website? (Note – If yes, the user shall specify the URL in the comment field.) </v>
      </c>
      <c r="C117" s="50"/>
      <c r="D117" s="438" t="s">
        <v>25</v>
      </c>
      <c r="E117" s="439"/>
      <c r="F117" s="50"/>
      <c r="G117" s="455" t="s">
        <v>20059</v>
      </c>
      <c r="H117" s="456"/>
      <c r="I117" s="456"/>
      <c r="J117" s="457"/>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58"/>
      <c r="E119" s="458"/>
      <c r="F119" s="233"/>
      <c r="G119" s="459"/>
      <c r="H119" s="459"/>
      <c r="I119" s="459"/>
      <c r="J119" s="459"/>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Cobalt</v>
      </c>
      <c r="C120" s="294"/>
      <c r="D120" s="438"/>
      <c r="E120" s="439"/>
      <c r="F120" s="8"/>
      <c r="G120" s="401"/>
      <c r="H120" s="402"/>
      <c r="I120" s="402"/>
      <c r="J120" s="403"/>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Copper(*)</v>
      </c>
      <c r="C121" s="294"/>
      <c r="D121" s="438" t="s">
        <v>25</v>
      </c>
      <c r="E121" s="439"/>
      <c r="F121" s="8"/>
      <c r="G121" s="401"/>
      <c r="H121" s="402"/>
      <c r="I121" s="402"/>
      <c r="J121" s="403"/>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Graphite</v>
      </c>
      <c r="C122" s="6"/>
      <c r="D122" s="438"/>
      <c r="E122" s="439"/>
      <c r="F122" s="8"/>
      <c r="G122" s="401"/>
      <c r="H122" s="402"/>
      <c r="I122" s="402"/>
      <c r="J122" s="403"/>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Lithium</v>
      </c>
      <c r="C123" s="6"/>
      <c r="D123" s="438"/>
      <c r="E123" s="439"/>
      <c r="F123" s="8"/>
      <c r="G123" s="401"/>
      <c r="H123" s="402"/>
      <c r="I123" s="402"/>
      <c r="J123" s="403"/>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Mica</v>
      </c>
      <c r="C124" s="6"/>
      <c r="D124" s="438"/>
      <c r="E124" s="439"/>
      <c r="F124" s="8"/>
      <c r="G124" s="401"/>
      <c r="H124" s="402"/>
      <c r="I124" s="402"/>
      <c r="J124" s="403"/>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Nickel(*)</v>
      </c>
      <c r="C125" s="6"/>
      <c r="D125" s="438" t="s">
        <v>25</v>
      </c>
      <c r="E125" s="439"/>
      <c r="F125" s="8"/>
      <c r="G125" s="401"/>
      <c r="H125" s="402"/>
      <c r="I125" s="402"/>
      <c r="J125" s="403"/>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38"/>
      <c r="E126" s="439"/>
      <c r="F126" s="8"/>
      <c r="G126" s="401"/>
      <c r="H126" s="402"/>
      <c r="I126" s="402"/>
      <c r="J126" s="403"/>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38"/>
      <c r="E127" s="439"/>
      <c r="F127" s="8"/>
      <c r="G127" s="401"/>
      <c r="H127" s="402"/>
      <c r="I127" s="402"/>
      <c r="J127" s="403"/>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38"/>
      <c r="E128" s="439"/>
      <c r="F128" s="8"/>
      <c r="G128" s="401"/>
      <c r="H128" s="402"/>
      <c r="I128" s="402"/>
      <c r="J128" s="403"/>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38"/>
      <c r="E129" s="439"/>
      <c r="F129" s="8"/>
      <c r="G129" s="401"/>
      <c r="H129" s="402"/>
      <c r="I129" s="402"/>
      <c r="J129" s="403"/>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38" t="s">
        <v>22</v>
      </c>
      <c r="E131" s="439"/>
      <c r="F131" s="50"/>
      <c r="G131" s="401"/>
      <c r="H131" s="402"/>
      <c r="I131" s="402"/>
      <c r="J131" s="403"/>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63" t="s">
        <v>32</v>
      </c>
      <c r="E133" s="464"/>
      <c r="F133" s="50"/>
      <c r="G133" s="401"/>
      <c r="H133" s="402"/>
      <c r="I133" s="402"/>
      <c r="J133" s="403"/>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54"/>
      <c r="H134" s="454"/>
      <c r="I134" s="454"/>
      <c r="J134" s="454"/>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 xml:space="preserve">F. Do you review due diligence information received from your suppliers against your company’s expectations? </v>
      </c>
      <c r="C135" s="50"/>
      <c r="D135" s="438" t="s">
        <v>25</v>
      </c>
      <c r="E135" s="439"/>
      <c r="F135" s="50"/>
      <c r="G135" s="401"/>
      <c r="H135" s="402"/>
      <c r="I135" s="402"/>
      <c r="J135" s="403"/>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65"/>
      <c r="H136" s="465"/>
      <c r="I136" s="465"/>
      <c r="J136" s="465"/>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 xml:space="preserve">G. Does your review process include corrective action management? </v>
      </c>
      <c r="C137" s="50"/>
      <c r="D137" s="438" t="s">
        <v>25</v>
      </c>
      <c r="E137" s="439"/>
      <c r="F137" s="50"/>
      <c r="G137" s="401"/>
      <c r="H137" s="402"/>
      <c r="I137" s="402"/>
      <c r="J137" s="403"/>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60" t="str">
        <f>IF(OR($D$8="",$I$3=""),"","Click here to check required fields completion")</f>
        <v/>
      </c>
      <c r="C138" s="460"/>
      <c r="D138" s="460"/>
      <c r="E138" s="460"/>
      <c r="F138" s="460"/>
      <c r="G138" s="460"/>
      <c r="H138" s="460"/>
      <c r="I138" s="460"/>
      <c r="J138" s="460"/>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61" t="str">
        <f ca="1">OFFSET(L!$C$1,MATCH("General"&amp;"Cpy",L!$A:$A,0)-1,SL,,)</f>
        <v>© 2025 Responsible Minerals Initiative. All rights reserved.</v>
      </c>
      <c r="B139" s="462"/>
      <c r="C139" s="462"/>
      <c r="D139" s="462"/>
      <c r="E139" s="462"/>
      <c r="F139" s="462"/>
      <c r="G139" s="462"/>
      <c r="H139" s="462"/>
      <c r="I139" s="462"/>
      <c r="J139" s="462"/>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9"/>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9"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70"/>
    </row>
    <row r="189" spans="2:3" ht="17.45" customHeigh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295" stopIfTrue="1">
      <formula>IF($B$30="",TRUE)</formula>
    </cfRule>
    <cfRule type="expression" dxfId="255" priority="316" stopIfTrue="1">
      <formula>IF($D$30="",TRUE)</formula>
    </cfRule>
  </conditionalFormatting>
  <conditionalFormatting sqref="D31:E31">
    <cfRule type="expression" dxfId="254" priority="294" stopIfTrue="1">
      <formula>IF($B$31="",TRUE)</formula>
    </cfRule>
    <cfRule type="expression" dxfId="253" priority="317" stopIfTrue="1">
      <formula>IF($D$31="",TRUE)</formula>
    </cfRule>
  </conditionalFormatting>
  <conditionalFormatting sqref="D32:E32">
    <cfRule type="expression" dxfId="252" priority="293" stopIfTrue="1">
      <formula>IF($B$32="",TRUE)</formula>
    </cfRule>
    <cfRule type="expression" dxfId="251" priority="307" stopIfTrue="1">
      <formula>IF($D$32="",TRUE)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3" stopIfTrue="1">
      <formula>IF($B$37="",TRUE)</formula>
    </cfRule>
    <cfRule type="expression" dxfId="241" priority="284" stopIfTrue="1">
      <formula>IF($D$37="",TRUE)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2" stopIfTrue="1">
      <formula>IF($B$44="",TRUE)</formula>
    </cfRule>
    <cfRule type="expression" dxfId="229" priority="263" stopIfTrue="1">
      <formula>IF(AND(OR($D$32="Yes",$D$32=""),$D$44=""),1,0)</formula>
    </cfRule>
    <cfRule type="expression" dxfId="228" priority="264" stopIfTrue="1">
      <formula>IF($P$32="",TRUE)</formula>
    </cfRule>
  </conditionalFormatting>
  <conditionalFormatting sqref="D45:E45">
    <cfRule type="expression" dxfId="227" priority="209" stopIfTrue="1">
      <formula>IF($B$45="",TRUE)</formula>
    </cfRule>
    <cfRule type="expression" dxfId="226" priority="210" stopIfTrue="1">
      <formula>IF(AND(OR($D$33="Yes",$D$33=""),$D$45=""),1,0)</formula>
    </cfRule>
    <cfRule type="expression" dxfId="225" priority="211" stopIfTrue="1">
      <formula>IF($P$33="",TRUE)</formula>
    </cfRule>
  </conditionalFormatting>
  <conditionalFormatting sqref="D46:E46">
    <cfRule type="expression" dxfId="224" priority="206" stopIfTrue="1">
      <formula>IF($B$46="",TRUE)</formula>
    </cfRule>
    <cfRule type="expression" dxfId="223" priority="207" stopIfTrue="1">
      <formula>IF(AND(OR($D$34="Yes",$D$34=""),$D$46=""),1,0)</formula>
    </cfRule>
    <cfRule type="expression" dxfId="222" priority="208" stopIfTrue="1">
      <formula>IF($P$34="",TRUE)</formula>
    </cfRule>
  </conditionalFormatting>
  <conditionalFormatting sqref="D47:E47">
    <cfRule type="expression" dxfId="221" priority="203" stopIfTrue="1">
      <formula>IF($B$47="",TRUE)</formula>
    </cfRule>
    <cfRule type="expression" dxfId="220" priority="204" stopIfTrue="1">
      <formula>IF(AND(OR($D$35="Yes",$D$35=""),$D$47=""),1,0)</formula>
    </cfRule>
    <cfRule type="expression" dxfId="219" priority="205" stopIfTrue="1">
      <formula>IF($P$35="",TRUE)</formula>
    </cfRule>
  </conditionalFormatting>
  <conditionalFormatting sqref="D48:E48">
    <cfRule type="expression" dxfId="218" priority="200" stopIfTrue="1">
      <formula>IF($B$48="",TRUE)</formula>
    </cfRule>
    <cfRule type="expression" dxfId="217" priority="201" stopIfTrue="1">
      <formula>IF(AND(OR($D$36="Yes",$D$36=""),$D$48=""),1,0)</formula>
    </cfRule>
    <cfRule type="expression" dxfId="216" priority="202" stopIfTrue="1">
      <formula>IF($P$36="",TRUE)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4" stopIfTrue="1">
      <formula>IF($B$50="",TRUE)</formula>
    </cfRule>
    <cfRule type="expression" dxfId="211" priority="195" stopIfTrue="1">
      <formula>IF(AND(OR($D$38="Yes",$D$38=""),$D$50=""),1,0)</formula>
    </cfRule>
    <cfRule type="expression" dxfId="210" priority="196" stopIfTrue="1">
      <formula>IF($P$38="",TRUE)</formula>
    </cfRule>
  </conditionalFormatting>
  <conditionalFormatting sqref="D51:E51">
    <cfRule type="expression" dxfId="209" priority="191" stopIfTrue="1">
      <formula>IF($B$51="",TRUE)</formula>
    </cfRule>
    <cfRule type="expression" dxfId="208" priority="192" stopIfTrue="1">
      <formula>IF(AND(OR($D$39="Yes",$D$39=""),$D$51=""),1,0)</formula>
    </cfRule>
    <cfRule type="expression" dxfId="207" priority="193" stopIfTrue="1">
      <formula>IF($P$39="",TRUE)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78" stopIfTrue="1">
      <formula>IF($B$55="",TRUE)</formula>
    </cfRule>
    <cfRule type="expression" dxfId="202" priority="179" stopIfTrue="1">
      <formula>IF($P$55="",TRUE)</formula>
    </cfRule>
    <cfRule type="expression" dxfId="201" priority="180" stopIfTrue="1">
      <formula>IF(AND(OR($D$43="Yes",$D$43=""),$D$55=""),1,0)</formula>
    </cfRule>
  </conditionalFormatting>
  <conditionalFormatting sqref="D56:E56">
    <cfRule type="expression" dxfId="200" priority="124" stopIfTrue="1">
      <formula>IF($B$56="",TRUE)</formula>
    </cfRule>
    <cfRule type="expression" dxfId="199" priority="176" stopIfTrue="1">
      <formula>IF($P$56="",TRUE)</formula>
    </cfRule>
    <cfRule type="expression" dxfId="198" priority="177" stopIfTrue="1">
      <formula>IF(AND(OR($D$44="Yes",$D$44=""),$D$56=""),1,0)</formula>
    </cfRule>
  </conditionalFormatting>
  <conditionalFormatting sqref="D57:E57">
    <cfRule type="expression" dxfId="197" priority="173" stopIfTrue="1">
      <formula>IF($B$57="",TRUE)</formula>
    </cfRule>
    <cfRule type="expression" dxfId="196" priority="174" stopIfTrue="1">
      <formula>IF($P$57="",TRUE)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1" stopIfTrue="1">
      <formula>IF($P$58="",TRUE)</formula>
    </cfRule>
    <cfRule type="expression" dxfId="192" priority="172" stopIfTrue="1">
      <formula>IF(AND(OR($D$46="Yes",$D$46=""),$D$58=""),1,0)</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5" stopIfTrue="1">
      <formula>IF($P$60="",TRUE)</formula>
    </cfRule>
    <cfRule type="expression" dxfId="186" priority="166" stopIfTrue="1">
      <formula>IF(AND(OR($D$48="Yes",$D$48=""),$D$60=""),1,0)</formula>
    </cfRule>
  </conditionalFormatting>
  <conditionalFormatting sqref="D61:E61">
    <cfRule type="expression" dxfId="185" priority="161" stopIfTrue="1">
      <formula>IF($B$61="",TRUE)</formula>
    </cfRule>
    <cfRule type="expression" dxfId="184" priority="162" stopIfTrue="1">
      <formula>IF($P$61="",TRUE)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18" stopIfTrue="1">
      <formula>IF($B$55="",TRUE)</formula>
    </cfRule>
    <cfRule type="expression" dxfId="172" priority="119" stopIfTrue="1">
      <formula>IF($P$55="",TRUE)</formula>
    </cfRule>
    <cfRule type="expression" dxfId="171" priority="120" stopIfTrue="1">
      <formula>IF(AND(OR($D$43="Yes",$D$43=""),$D$67=""),1,0)</formula>
    </cfRule>
  </conditionalFormatting>
  <conditionalFormatting sqref="D68:E68">
    <cfRule type="expression" dxfId="170" priority="94" stopIfTrue="1">
      <formula>IF($B$56="",TRUE)</formula>
    </cfRule>
    <cfRule type="expression" dxfId="169" priority="116" stopIfTrue="1">
      <formula>IF($P$56="",TRUE)</formula>
    </cfRule>
    <cfRule type="expression" dxfId="168" priority="117" stopIfTrue="1">
      <formula>IF(AND(OR($D$44="Yes",$D$44=""),$D$68=""),1,0)</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0" stopIfTrue="1">
      <formula>IF($B$58="",TRUE)</formula>
    </cfRule>
    <cfRule type="expression" dxfId="163" priority="111" stopIfTrue="1">
      <formula>IF($P$58="",TRUE)</formula>
    </cfRule>
    <cfRule type="expression" dxfId="162" priority="112" stopIfTrue="1">
      <formula>IF(AND(OR($D$46="Yes",$D$46=""),$D$70=""),1,0)</formula>
    </cfRule>
  </conditionalFormatting>
  <conditionalFormatting sqref="D71:E71">
    <cfRule type="expression" dxfId="161" priority="107" stopIfTrue="1">
      <formula>IF($B$59="",TRUE)</formula>
    </cfRule>
    <cfRule type="expression" dxfId="160" priority="108" stopIfTrue="1">
      <formula>IF($P$59="",TRUE)</formula>
    </cfRule>
    <cfRule type="expression" dxfId="159" priority="109" stopIfTrue="1">
      <formula>IF(AND(OR($D$47="Yes",$D$47=""),$D$71=""),1,0)</formula>
    </cfRule>
  </conditionalFormatting>
  <conditionalFormatting sqref="D72:E72">
    <cfRule type="expression" dxfId="158" priority="104" stopIfTrue="1">
      <formula>IF($B$60="",TRUE)</formula>
    </cfRule>
    <cfRule type="expression" dxfId="157" priority="105" stopIfTrue="1">
      <formula>IF($P$60="",TRUE)</formula>
    </cfRule>
    <cfRule type="expression" dxfId="156" priority="106" stopIfTrue="1">
      <formula>IF(AND(OR($D$48="Yes",$D$48=""),$D$72=""),1,0)</formula>
    </cfRule>
  </conditionalFormatting>
  <conditionalFormatting sqref="D73:E73">
    <cfRule type="expression" dxfId="155" priority="101" stopIfTrue="1">
      <formula>IF($B$61="",TRUE)</formula>
    </cfRule>
    <cfRule type="expression" dxfId="154" priority="102" stopIfTrue="1">
      <formula>IF($P$61="",TRUE)</formula>
    </cfRule>
    <cfRule type="expression" dxfId="153" priority="103" stopIfTrue="1">
      <formula>IF(AND(OR($D$49="Yes",$D$49=""),$D$73=""),1,0)</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5" stopIfTrue="1">
      <formula>IF($B$63="",TRUE)</formula>
    </cfRule>
    <cfRule type="expression" dxfId="148" priority="96" stopIfTrue="1">
      <formula>IF($P$63="",TRUE)</formula>
    </cfRule>
    <cfRule type="expression" dxfId="147" priority="97" stopIfTrue="1">
      <formula>IF(AND(OR($D$51="Yes",$D$51=""),$D$75=""),1,0)</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88" stopIfTrue="1">
      <formula>IF($B$55="",TRUE)</formula>
    </cfRule>
    <cfRule type="expression" dxfId="142" priority="89" stopIfTrue="1">
      <formula>IF($P$55="",TRUE)</formula>
    </cfRule>
    <cfRule type="expression" dxfId="141" priority="90" stopIfTrue="1">
      <formula>IF(AND(OR($D$43="Yes",$D$43=""),$D$79=""),1,0)</formula>
    </cfRule>
  </conditionalFormatting>
  <conditionalFormatting sqref="D80:E80">
    <cfRule type="expression" dxfId="140" priority="64" stopIfTrue="1">
      <formula>IF($B$56="",TRUE)</formula>
    </cfRule>
    <cfRule type="expression" dxfId="139" priority="86" stopIfTrue="1">
      <formula>IF($P$56="",TRUE)</formula>
    </cfRule>
    <cfRule type="expression" dxfId="138" priority="87" stopIfTrue="1">
      <formula>IF(AND(OR($D$44="Yes",$D$44=""),$D$80=""),1,0)</formula>
    </cfRule>
  </conditionalFormatting>
  <conditionalFormatting sqref="D81:E81">
    <cfRule type="expression" dxfId="137" priority="83" stopIfTrue="1">
      <formula>IF($B$57="",TRUE)</formula>
    </cfRule>
    <cfRule type="expression" dxfId="136" priority="84" stopIfTrue="1">
      <formula>IF($P$57="",TRUE)</formula>
    </cfRule>
    <cfRule type="expression" dxfId="135" priority="85" stopIfTrue="1">
      <formula>IF(AND(OR($D$45="Yes",$D$45=""),$D$81=""),1,0)</formula>
    </cfRule>
  </conditionalFormatting>
  <conditionalFormatting sqref="D82:E82">
    <cfRule type="expression" dxfId="134" priority="80" stopIfTrue="1">
      <formula>IF($B$58="",TRUE)</formula>
    </cfRule>
    <cfRule type="expression" dxfId="133" priority="81" stopIfTrue="1">
      <formula>IF($P$58="",TRUE)</formula>
    </cfRule>
    <cfRule type="expression" dxfId="132" priority="82" stopIfTrue="1">
      <formula>IF(AND(OR($D$46="Yes",$D$46=""),$D$82=""),1,0)</formula>
    </cfRule>
  </conditionalFormatting>
  <conditionalFormatting sqref="D83:E83">
    <cfRule type="expression" dxfId="131" priority="77" stopIfTrue="1">
      <formula>IF($B$59="",TRUE)</formula>
    </cfRule>
    <cfRule type="expression" dxfId="130" priority="78" stopIfTrue="1">
      <formula>IF($P$59="",TRUE)</formula>
    </cfRule>
    <cfRule type="expression" dxfId="129" priority="79" stopIfTrue="1">
      <formula>IF(AND(OR($D$47="Yes",$D$47=""),$D$83=""),1,0)</formula>
    </cfRule>
  </conditionalFormatting>
  <conditionalFormatting sqref="D84:E84">
    <cfRule type="expression" dxfId="128" priority="74" stopIfTrue="1">
      <formula>IF($B$60="",TRUE)</formula>
    </cfRule>
    <cfRule type="expression" dxfId="127" priority="75" stopIfTrue="1">
      <formula>IF($P$60="",TRUE)</formula>
    </cfRule>
    <cfRule type="expression" dxfId="126" priority="76" stopIfTrue="1">
      <formula>IF(AND(OR($D$48="Yes",$D$48=""),$D$84=""),1,0)</formula>
    </cfRule>
  </conditionalFormatting>
  <conditionalFormatting sqref="D85:E85">
    <cfRule type="expression" dxfId="125" priority="71" stopIfTrue="1">
      <formula>IF($B$61="",TRUE)</formula>
    </cfRule>
    <cfRule type="expression" dxfId="124" priority="72" stopIfTrue="1">
      <formula>IF($P$61="",TRUE)</formula>
    </cfRule>
    <cfRule type="expression" dxfId="123" priority="73" stopIfTrue="1">
      <formula>IF(AND(OR($D$49="Yes",$D$49=""),$D$85=""),1,0)</formula>
    </cfRule>
  </conditionalFormatting>
  <conditionalFormatting sqref="D86:E86">
    <cfRule type="expression" dxfId="122" priority="68" stopIfTrue="1">
      <formula>IF($B$62="",TRUE)</formula>
    </cfRule>
    <cfRule type="expression" dxfId="121" priority="69" stopIfTrue="1">
      <formula>IF($P$62="",TRUE)</formula>
    </cfRule>
    <cfRule type="expression" dxfId="120" priority="70" stopIfTrue="1">
      <formula>IF(AND(OR($D$50="Yes",$D$50=""),$D$86=""),1,0)</formula>
    </cfRule>
  </conditionalFormatting>
  <conditionalFormatting sqref="D87:E87">
    <cfRule type="expression" dxfId="119" priority="65" stopIfTrue="1">
      <formula>IF($B$63="",TRUE)</formula>
    </cfRule>
    <cfRule type="expression" dxfId="118" priority="66" stopIfTrue="1">
      <formula>IF($P$63="",TRUE)</formula>
    </cfRule>
    <cfRule type="expression" dxfId="117" priority="67" stopIfTrue="1">
      <formula>IF(AND(OR($D$51="Yes",$D$51=""),$D$87=""),1,0)</formula>
    </cfRule>
  </conditionalFormatting>
  <conditionalFormatting sqref="D90:E90">
    <cfRule type="expression" dxfId="116" priority="31" stopIfTrue="1">
      <formula>IF($B$54="",TRUE)</formula>
    </cfRule>
    <cfRule type="expression" dxfId="115" priority="32" stopIfTrue="1">
      <formula>IF($P$54="",TRUE)</formula>
    </cfRule>
    <cfRule type="expression" dxfId="114" priority="33" stopIfTrue="1">
      <formula>IF(AND(OR($D$42="Yes",$D$42=""),$D$90=""),1,0)</formula>
    </cfRule>
  </conditionalFormatting>
  <conditionalFormatting sqref="D91:E91">
    <cfRule type="expression" dxfId="113" priority="58" stopIfTrue="1">
      <formula>IF($B$55="",TRUE)</formula>
    </cfRule>
    <cfRule type="expression" dxfId="112" priority="59" stopIfTrue="1">
      <formula>IF($P$55="",TRUE)</formula>
    </cfRule>
    <cfRule type="expression" dxfId="111" priority="60" stopIfTrue="1">
      <formula>IF(AND(OR($D$43="Yes",$D$43=""),$D$91=""),1,0)</formula>
    </cfRule>
  </conditionalFormatting>
  <conditionalFormatting sqref="D92:E92">
    <cfRule type="expression" dxfId="110" priority="34" stopIfTrue="1">
      <formula>IF($B$56="",TRUE)</formula>
    </cfRule>
    <cfRule type="expression" dxfId="109" priority="56" stopIfTrue="1">
      <formula>IF($P$56="",TRUE)</formula>
    </cfRule>
    <cfRule type="expression" dxfId="108" priority="57" stopIfTrue="1">
      <formula>IF(AND(OR($D$44="Yes",$D$44=""),$D$92=""),1,0)</formula>
    </cfRule>
  </conditionalFormatting>
  <conditionalFormatting sqref="D93:E93">
    <cfRule type="expression" dxfId="107" priority="53" stopIfTrue="1">
      <formula>IF($B$57="",TRUE)</formula>
    </cfRule>
    <cfRule type="expression" dxfId="106" priority="54" stopIfTrue="1">
      <formula>IF($P$57="",TRUE)</formula>
    </cfRule>
    <cfRule type="expression" dxfId="105" priority="55" stopIfTrue="1">
      <formula>IF(AND(OR($D$45="Yes",$D$45=""),$D$93=""),1,0)</formula>
    </cfRule>
  </conditionalFormatting>
  <conditionalFormatting sqref="D94:E94">
    <cfRule type="expression" dxfId="104" priority="50" stopIfTrue="1">
      <formula>IF($B$58="",TRUE)</formula>
    </cfRule>
    <cfRule type="expression" dxfId="103" priority="51" stopIfTrue="1">
      <formula>IF($P$58="",TRUE)</formula>
    </cfRule>
    <cfRule type="expression" dxfId="102" priority="52" stopIfTrue="1">
      <formula>IF(AND(OR($D$46="Yes",$D$46=""),$D$94=""),1,0)</formula>
    </cfRule>
  </conditionalFormatting>
  <conditionalFormatting sqref="D95:E95">
    <cfRule type="expression" dxfId="101" priority="47" stopIfTrue="1">
      <formula>IF($B$59="",TRUE)</formula>
    </cfRule>
    <cfRule type="expression" dxfId="100" priority="48" stopIfTrue="1">
      <formula>IF($P$59="",TRUE)</formula>
    </cfRule>
    <cfRule type="expression" dxfId="99" priority="49" stopIfTrue="1">
      <formula>IF(AND(OR($D$47="Yes",$D$47=""),$D$95=""),1,0)</formula>
    </cfRule>
  </conditionalFormatting>
  <conditionalFormatting sqref="D96:E96">
    <cfRule type="expression" dxfId="98" priority="44" stopIfTrue="1">
      <formula>IF($B$60="",TRUE)</formula>
    </cfRule>
    <cfRule type="expression" dxfId="97" priority="45" stopIfTrue="1">
      <formula>IF($P$60="",TRUE)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2" stopIfTrue="1">
      <formula>IF($P$61="",TRUE)</formula>
    </cfRule>
    <cfRule type="expression" dxfId="93" priority="43" stopIfTrue="1">
      <formula>IF(AND(OR($D$49="Yes",$D$49=""),$D$97=""),1,0)</formula>
    </cfRule>
  </conditionalFormatting>
  <conditionalFormatting sqref="D98:E98">
    <cfRule type="expression" dxfId="92" priority="38" stopIfTrue="1">
      <formula>IF($B$62="",TRUE)</formula>
    </cfRule>
    <cfRule type="expression" dxfId="91" priority="39" stopIfTrue="1">
      <formula>IF($P$62="",TRUE)</formula>
    </cfRule>
    <cfRule type="expression" dxfId="90" priority="40" stopIfTrue="1">
      <formula>IF(AND(OR($D$50="Yes",$D$50=""),$D$98=""),1,0)</formula>
    </cfRule>
  </conditionalFormatting>
  <conditionalFormatting sqref="D99:E99">
    <cfRule type="expression" dxfId="89" priority="35" stopIfTrue="1">
      <formula>IF($B$63="",TRUE)</formula>
    </cfRule>
    <cfRule type="expression" dxfId="88" priority="36" stopIfTrue="1">
      <formula>IF($P$63="",TRUE)</formula>
    </cfRule>
    <cfRule type="expression" dxfId="87" priority="37" stopIfTrue="1">
      <formula>IF(AND(OR($D$51="Yes",$D$51=""),$D$99=""),1,0)</formula>
    </cfRule>
  </conditionalFormatting>
  <conditionalFormatting sqref="D102:E102">
    <cfRule type="expression" dxfId="86" priority="1" stopIfTrue="1">
      <formula>IF($B$54="",TRUE)</formula>
    </cfRule>
    <cfRule type="expression" dxfId="85" priority="2" stopIfTrue="1">
      <formula>IF($P$54="",TRUE)</formula>
    </cfRule>
    <cfRule type="expression" dxfId="84" priority="3" stopIfTrue="1">
      <formula>IF(AND(OR($D$42="Yes",$D$42=""),$D$102=""),1,0)</formula>
    </cfRule>
  </conditionalFormatting>
  <conditionalFormatting sqref="D103:E103">
    <cfRule type="expression" dxfId="83" priority="28" stopIfTrue="1">
      <formula>IF($B$55="",TRUE)</formula>
    </cfRule>
    <cfRule type="expression" dxfId="82" priority="29" stopIfTrue="1">
      <formula>IF($P$55="",TRUE)</formula>
    </cfRule>
    <cfRule type="expression" dxfId="81" priority="30" stopIfTrue="1">
      <formula>IF(AND(OR($D$43="Yes",$D$43=""),$D$103=""),1,0)</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3" stopIfTrue="1">
      <formula>IF($B$57="",TRUE)</formula>
    </cfRule>
    <cfRule type="expression" dxfId="76" priority="24" stopIfTrue="1">
      <formula>IF($P$57="",TRUE)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1" stopIfTrue="1">
      <formula>IF($P$58="",TRUE)</formula>
    </cfRule>
    <cfRule type="expression" dxfId="72" priority="22" stopIfTrue="1">
      <formula>IF(AND(OR($D$46="Yes",$D$46=""),$D$106=""),1,0)</formula>
    </cfRule>
  </conditionalFormatting>
  <conditionalFormatting sqref="D107:E107">
    <cfRule type="expression" dxfId="71" priority="17" stopIfTrue="1">
      <formula>IF($B$59="",TRUE)</formula>
    </cfRule>
    <cfRule type="expression" dxfId="70" priority="18" stopIfTrue="1">
      <formula>IF($P$59="",TRUE)</formula>
    </cfRule>
    <cfRule type="expression" dxfId="69" priority="19" stopIfTrue="1">
      <formula>IF(AND(OR($D$47="Yes",$D$47=""),$D$107=""),1,0)</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8" stopIfTrue="1">
      <formula>IF($B$62="",TRUE)</formula>
    </cfRule>
    <cfRule type="expression" dxfId="61" priority="9" stopIfTrue="1">
      <formula>IF($P$62="",TRUE)</formula>
    </cfRule>
    <cfRule type="expression" dxfId="60" priority="10" stopIfTrue="1">
      <formula>IF(AND(OR($D$50="Yes",$D$50=""),$D$110=""),1,0)</formula>
    </cfRule>
  </conditionalFormatting>
  <conditionalFormatting sqref="D111:E111">
    <cfRule type="expression" dxfId="59" priority="5" stopIfTrue="1">
      <formula>IF($B$63="",TRUE)</formula>
    </cfRule>
    <cfRule type="expression" dxfId="58" priority="6" stopIfTrue="1">
      <formula>IF($P$63="",TRUE)</formula>
    </cfRule>
    <cfRule type="expression" dxfId="57" priority="7" stopIfTrue="1">
      <formula>IF(AND(OR($D$51="Yes",$D$51=""),$D$111=""),1,0)</formula>
    </cfRule>
  </conditionalFormatting>
  <conditionalFormatting sqref="D115:E115 D117:E117 D131:E131 D133:E133 D135:E135 D137:E137">
    <cfRule type="expression" dxfId="56" priority="308" stopIfTrue="1">
      <formula>AND(OR($D$30="No",$D$30="Unknown",$D$30="Not applicable for this declaration"),OR($D$31="No",$D$31="Unknown",$D$31="Not applicable for this declaration"))</formula>
    </cfRule>
    <cfRule type="expression" dxfId="55" priority="309" stopIfTrue="1">
      <formula>IF(D115="",TRUE)</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6" stopIfTrue="1">
      <formula>IF($B$56="",TRUE)</formula>
    </cfRule>
    <cfRule type="expression" dxfId="47" priority="147" stopIfTrue="1">
      <formula>IF($P$56="",TRUE)</formula>
    </cfRule>
    <cfRule type="expression" dxfId="46" priority="148" stopIfTrue="1">
      <formula>IF(AND(OR($D$44="Yes",$D$44=""),$D$122=""),1,0)</formula>
    </cfRule>
  </conditionalFormatting>
  <conditionalFormatting sqref="D123:E123">
    <cfRule type="expression" dxfId="45" priority="143" stopIfTrue="1">
      <formula>IF($B$57="",TRUE)</formula>
    </cfRule>
    <cfRule type="expression" dxfId="44" priority="144" stopIfTrue="1">
      <formula>IF($P$57="",TRUE)</formula>
    </cfRule>
    <cfRule type="expression" dxfId="43" priority="145" stopIfTrue="1">
      <formula>IF(AND(OR($D$45="Yes",$D$45=""),$D$123=""),1,0)</formula>
    </cfRule>
  </conditionalFormatting>
  <conditionalFormatting sqref="D124:E124">
    <cfRule type="expression" dxfId="42" priority="140" stopIfTrue="1">
      <formula>IF($B$58="",TRUE)</formula>
    </cfRule>
    <cfRule type="expression" dxfId="41" priority="141" stopIfTrue="1">
      <formula>IF($P$58="",TRUE)</formula>
    </cfRule>
    <cfRule type="expression" dxfId="40" priority="142" stopIfTrue="1">
      <formula>IF(AND(OR($D$46="Yes",$D$46=""),$D$124=""),1,0)</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4" stopIfTrue="1">
      <formula>IF($B$60="",TRUE)</formula>
    </cfRule>
    <cfRule type="expression" dxfId="35" priority="135" stopIfTrue="1">
      <formula>IF($P$60="",TRUE)</formula>
    </cfRule>
    <cfRule type="expression" dxfId="34" priority="136" stopIfTrue="1">
      <formula>IF(AND(OR($D$48="Yes",$D$48=""),$D$126=""),1,0)</formula>
    </cfRule>
  </conditionalFormatting>
  <conditionalFormatting sqref="D127:E127">
    <cfRule type="expression" dxfId="33" priority="131" stopIfTrue="1">
      <formula>IF($B$61="",TRUE)</formula>
    </cfRule>
    <cfRule type="expression" dxfId="32" priority="132" stopIfTrue="1">
      <formula>IF($P$61="",TRUE)</formula>
    </cfRule>
    <cfRule type="expression" dxfId="31" priority="133" stopIfTrue="1">
      <formula>IF(AND(OR($D$49="Yes",$D$49=""),$D$127=""),1,0)</formula>
    </cfRule>
  </conditionalFormatting>
  <conditionalFormatting sqref="D128:E128">
    <cfRule type="expression" dxfId="30" priority="128" stopIfTrue="1">
      <formula>IF($B$62="",TRUE)</formula>
    </cfRule>
    <cfRule type="expression" dxfId="29" priority="129" stopIfTrue="1">
      <formula>IF($P$62="",TRUE)</formula>
    </cfRule>
    <cfRule type="expression" dxfId="28" priority="130" stopIfTrue="1">
      <formula>IF(AND(OR($D$50="Yes",$D$50=""),$D$128=""),1,0)</formula>
    </cfRule>
  </conditionalFormatting>
  <conditionalFormatting sqref="D129:E129">
    <cfRule type="expression" dxfId="27" priority="125" stopIfTrue="1">
      <formula>IF($B$63="",TRUE)</formula>
    </cfRule>
    <cfRule type="expression" dxfId="26" priority="126" stopIfTrue="1">
      <formula>IF($P$63="",TRUE)</formula>
    </cfRule>
    <cfRule type="expression" dxfId="25" priority="127" stopIfTrue="1">
      <formula>IF(AND(OR($D$51="Yes",$D$51=""),$D$129=""),1,0)</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365" stopIfTrue="1">
      <formula>IF($D$9=$Q$9,TRUE)</formula>
    </cfRule>
    <cfRule type="expression" dxfId="21" priority="475" stopIfTrue="1">
      <formula>IF(AND($D$10="",$D$9=$R$9),TRUE)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G117" r:id="rId1" xr:uid="{5206F03E-A612-492F-B044-BD87AE4074B4}"/>
  </hyperlinks>
  <pageMargins left="0.70866141732283505" right="0.70866141732283505" top="0.74803149606299202" bottom="0.74803149606299202" header="0.31496062992126" footer="0.31496062992126"/>
  <pageSetup scale="41" fitToHeight="0" orientation="portrait" r:id="rId2"/>
  <headerFooter>
    <oddHeader>&amp;R&amp;"Calibri"&amp;14&amp;KFF0000 L2: Internal use only&amp;1#_x000D_</oddHeader>
  </headerFooter>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D5" sqref="D5"/>
    </sheetView>
  </sheetViews>
  <sheetFormatPr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6" t="str">
        <f ca="1">OFFSET(L!$C$1,MATCH("Smelter List"&amp;ADDRESS(ROW(),COLUMN(),4),L!$A:$A,0)-1,SL,,)</f>
        <v>Link to "RMAP Conformant Smelter List"</v>
      </c>
      <c r="K2" s="467"/>
      <c r="L2" s="467"/>
      <c r="M2" s="467"/>
      <c r="N2" s="467"/>
      <c r="O2" s="467"/>
      <c r="P2" s="162"/>
      <c r="Q2" s="163"/>
      <c r="R2" s="164"/>
      <c r="S2" s="164"/>
      <c r="T2" s="164"/>
      <c r="AB2" s="312"/>
      <c r="AH2" s="130" t="s">
        <v>25</v>
      </c>
    </row>
    <row r="3" spans="1:34" s="16" customFormat="1" ht="249.6" customHeight="1">
      <c r="A3" s="202"/>
      <c r="B3" s="46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8"/>
      <c r="D3" s="468"/>
      <c r="E3" s="468"/>
      <c r="F3" s="165"/>
      <c r="G3" s="469" t="str">
        <f ca="1">OFFSET(L!$C$1,MATCH("General"&amp;"Cpy",L!$A:$A,0)-1,SL,,)</f>
        <v>© 2025 Responsible Minerals Initiative. All rights reserved.</v>
      </c>
      <c r="H3" s="470"/>
      <c r="I3" s="471"/>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25.5">
      <c r="A5" s="198" t="s">
        <v>18725</v>
      </c>
      <c r="B5" s="304" t="s">
        <v>18641</v>
      </c>
      <c r="C5" s="152" t="str">
        <f ca="1">IF(LEN(A5)=0,"",INDEX('Smelter Look-up'!$C:$C,MATCH($A5,'Smelter Look-up'!$E:$E,0)))</f>
        <v>LS MnM Inc.</v>
      </c>
      <c r="D5" s="149" t="s">
        <v>20060</v>
      </c>
      <c r="E5" s="149" t="str">
        <f ca="1">IF(ISERROR($V5),"",OFFSET('Smelter Look-up'!$D$4,$V5-4,0)&amp;"")</f>
        <v>KOREA, REPUBLIC OF</v>
      </c>
      <c r="F5" s="149" t="str">
        <f ca="1">IF(ISERROR($V5),"",OFFSET('Smelter Look-up'!$E$4,$V5-4,0))</f>
        <v>CID004729</v>
      </c>
      <c r="G5" s="149" t="str">
        <f ca="1">IF(C5=$X$4,"Enter smelter details",IF(ISERROR($V5),"",OFFSET('Smelter Look-up'!$F$4,$V5-4,0)))</f>
        <v>RMI</v>
      </c>
      <c r="H5" s="206">
        <f ca="1">IF(ISERROR($V5),"",OFFSET('Smelter Look-up'!$G$4,$V5-4,0))</f>
        <v>0</v>
      </c>
      <c r="I5" s="207" t="str">
        <f ca="1">IF(ISERROR($V5),"",OFFSET('Smelter Look-up'!$H$4,$V5-4,0))</f>
        <v>Onsan-eup</v>
      </c>
      <c r="J5" s="207" t="str">
        <f ca="1">IF(ISERROR($V5),"",OFFSET('Smelter Look-up'!$I$4,$V5-4,0))</f>
        <v>Ulsan-gwangyeoksi</v>
      </c>
      <c r="K5" s="150" t="s">
        <v>20061</v>
      </c>
      <c r="L5" s="150" t="s">
        <v>20062</v>
      </c>
      <c r="M5" s="150"/>
      <c r="N5" s="150"/>
      <c r="O5" s="150"/>
      <c r="P5" s="209" t="s">
        <v>22</v>
      </c>
      <c r="Q5" s="151"/>
      <c r="R5" s="149" t="str">
        <f ca="1">IF(ISERROR($V5),"",OFFSET('Smelter Look-up'!$C$4,$V5-4,0)&amp;"")</f>
        <v>LS MnM Inc.</v>
      </c>
      <c r="S5" s="155" t="str">
        <f t="shared" ref="S5:S12" ca="1" si="0">IF(B5="","",IF(ISERROR(MATCH($E5,CL,0)),"Unknown",INDIRECT("'C'!$A$"&amp;MATCH($E5,CL,0)+1)))</f>
        <v>KR</v>
      </c>
      <c r="T5" s="155" t="str">
        <f ca="1">IF(B5="","",IF(ISERROR(MATCH($J5,SorP!$B$1:$B$6226,0)),"",INDIRECT("'SorP'!$A$"&amp;MATCH($S5&amp;$J5,SorP!C:C,0))))</f>
        <v>KR-31</v>
      </c>
      <c r="U5" s="168"/>
      <c r="V5" s="169">
        <f ca="1">IF(C5="",NA(),MATCH($B5&amp;$C5,'Smelter Look-up'!$J:$J,0))</f>
        <v>228</v>
      </c>
      <c r="X5" s="170">
        <f t="shared" ref="X5:X12" ca="1" si="1">IF(AND(C5="Smelter not listed",OR(LEN(D5)=0,LEN(E5)=0)),1,0)</f>
        <v>0</v>
      </c>
      <c r="AB5" s="314" t="str">
        <f t="shared" ref="AB5:AB12" ca="1" si="2">IF(C5="","",B5)</f>
        <v>Copper</v>
      </c>
    </row>
    <row r="6" spans="1:34" s="170" customFormat="1" ht="21.75" customHeight="1">
      <c r="A6" s="198" t="s">
        <v>20065</v>
      </c>
      <c r="B6" s="304" t="s">
        <v>18642</v>
      </c>
      <c r="C6" s="152" t="e">
        <f ca="1">IF(LEN(A6)=0,"",INDEX('Smelter Look-up'!$C:$C,MATCH($A6,'Smelter Look-up'!$E:$E,0)))</f>
        <v>#N/A</v>
      </c>
      <c r="D6" s="149" t="s">
        <v>20063</v>
      </c>
      <c r="E6" s="149" t="s">
        <v>20066</v>
      </c>
      <c r="F6" s="149" t="s">
        <v>20065</v>
      </c>
      <c r="G6" s="149" t="e">
        <f ca="1">IF(C6=$X$4,"Enter smelter details",IF(ISERROR($V6),"",OFFSET('Smelter Look-up'!$F$4,$V6-4,0)))</f>
        <v>#N/A</v>
      </c>
      <c r="H6" s="206" t="s">
        <v>20072</v>
      </c>
      <c r="I6" s="207" t="s">
        <v>20070</v>
      </c>
      <c r="J6" s="207" t="s">
        <v>20068</v>
      </c>
      <c r="K6" s="150"/>
      <c r="L6" s="150"/>
      <c r="M6" s="150"/>
      <c r="N6" s="150"/>
      <c r="O6" s="150"/>
      <c r="P6" s="209" t="s">
        <v>22</v>
      </c>
      <c r="Q6" s="151"/>
      <c r="R6" s="149" t="str">
        <f ca="1">IF(ISERROR($V6),"",OFFSET('Smelter Look-up'!$C$4,$V6-4,0)&amp;"")</f>
        <v/>
      </c>
      <c r="S6" s="155" t="str">
        <f t="shared" ca="1" si="0"/>
        <v>ID</v>
      </c>
      <c r="T6" s="155" t="str">
        <f ca="1">IF(B6="","",IF(ISERROR(MATCH($J6,SorP!$B$1:$B$6226,0)),"",INDIRECT("'SorP'!$A$"&amp;MATCH($S6&amp;$J6,SorP!C:C,0))))</f>
        <v/>
      </c>
      <c r="U6" s="168"/>
      <c r="V6" s="169" t="e">
        <f ca="1">IF(C6="",NA(),MATCH($B6&amp;$C6,'Smelter Look-up'!$J:$J,0))</f>
        <v>#N/A</v>
      </c>
      <c r="X6" s="170" t="e">
        <f t="shared" ca="1" si="1"/>
        <v>#N/A</v>
      </c>
      <c r="AB6" s="314" t="e">
        <f t="shared" ca="1" si="2"/>
        <v>#N/A</v>
      </c>
    </row>
    <row r="7" spans="1:34" s="170" customFormat="1" ht="25.5">
      <c r="A7" s="198" t="s">
        <v>20065</v>
      </c>
      <c r="B7" s="304" t="s">
        <v>18642</v>
      </c>
      <c r="C7" s="152" t="e">
        <f ca="1">IF(LEN(A7)=0,"",INDEX('Smelter Look-up'!$C:$C,MATCH($A7,'Smelter Look-up'!$E:$E,0)))</f>
        <v>#N/A</v>
      </c>
      <c r="D7" s="149" t="s">
        <v>20064</v>
      </c>
      <c r="E7" s="149" t="s">
        <v>253</v>
      </c>
      <c r="F7" s="149" t="s">
        <v>20065</v>
      </c>
      <c r="G7" s="149" t="e">
        <f ca="1">IF(C7=$X$4,"Enter smelter details",IF(ISERROR($V7),"",OFFSET('Smelter Look-up'!$F$4,$V7-4,0)))</f>
        <v>#N/A</v>
      </c>
      <c r="H7" s="206" t="s">
        <v>20071</v>
      </c>
      <c r="I7" s="207" t="s">
        <v>20069</v>
      </c>
      <c r="J7" s="207" t="s">
        <v>20067</v>
      </c>
      <c r="K7" s="150"/>
      <c r="L7" s="150"/>
      <c r="M7" s="150"/>
      <c r="N7" s="150"/>
      <c r="O7" s="150"/>
      <c r="P7" s="209" t="s">
        <v>22</v>
      </c>
      <c r="Q7" s="151"/>
      <c r="R7" s="149" t="str">
        <f ca="1">IF(ISERROR($V7),"",OFFSET('Smelter Look-up'!$C$4,$V7-4,0)&amp;"")</f>
        <v/>
      </c>
      <c r="S7" s="155" t="str">
        <f t="shared" ca="1" si="0"/>
        <v>ID</v>
      </c>
      <c r="T7" s="155" t="str">
        <f ca="1">IF(B7="","",IF(ISERROR(MATCH($J7,SorP!$B$1:$B$6226,0)),"",INDIRECT("'SorP'!$A$"&amp;MATCH($S7&amp;$J7,SorP!C:C,0))))</f>
        <v/>
      </c>
      <c r="U7" s="168"/>
      <c r="V7" s="169" t="e">
        <f ca="1">IF(C7="",NA(),MATCH($B7&amp;$C7,'Smelter Look-up'!$J:$J,0))</f>
        <v>#N/A</v>
      </c>
      <c r="X7" s="170" t="e">
        <f t="shared" ca="1" si="1"/>
        <v>#N/A</v>
      </c>
      <c r="AB7" s="314" t="e">
        <f t="shared" ca="1" si="2"/>
        <v>#N/A</v>
      </c>
    </row>
    <row r="8" spans="1:34" s="170" customFormat="1" ht="20.25">
      <c r="A8" s="198"/>
      <c r="B8" s="304" t="str">
        <f>IF(LEN(A8)=0,"",INDEX('Smelter Look-up'!$A:$A,MATCH($A8,'Smelter Look-up'!$E:$E,0)))</f>
        <v/>
      </c>
      <c r="C8" s="152" t="str">
        <f>IF(LEN(A8)=0,"",INDEX('Smelter Look-up'!$C:$C,MATCH($A8,'Smelter Look-up'!$E:$E,0)))</f>
        <v/>
      </c>
      <c r="D8" s="149"/>
      <c r="E8" s="149" t="str">
        <f ca="1">IF(ISERROR($V8),"",OFFSET('Smelter Look-up'!$D$4,$V8-4,0)&amp;"")</f>
        <v/>
      </c>
      <c r="F8" s="149" t="str">
        <f ca="1">IF(ISERROR($V8),"",OFFSET('Smelter Look-up'!$E$4,$V8-4,0))</f>
        <v/>
      </c>
      <c r="G8" s="149" t="str">
        <f ca="1">IF(C8=$X$4,"Enter smelter details",IF(ISERROR($V8),"",OFFSET('Smelter Look-up'!$F$4,$V8-4,0)))</f>
        <v/>
      </c>
      <c r="H8" s="206" t="str">
        <f ca="1">IF(ISERROR($V8),"",OFFSET('Smelter Look-up'!$G$4,$V8-4,0))</f>
        <v/>
      </c>
      <c r="I8" s="207" t="str">
        <f ca="1">IF(ISERROR($V8),"",OFFSET('Smelter Look-up'!$H$4,$V8-4,0))</f>
        <v/>
      </c>
      <c r="J8" s="207" t="str">
        <f ca="1">IF(ISERROR($V8),"",OFFSET('Smelter Look-up'!$I$4,$V8-4,0))</f>
        <v/>
      </c>
      <c r="K8" s="150"/>
      <c r="L8" s="150"/>
      <c r="M8" s="150"/>
      <c r="N8" s="150"/>
      <c r="O8" s="150"/>
      <c r="P8" s="209"/>
      <c r="Q8" s="151"/>
      <c r="R8" s="149" t="str">
        <f ca="1">IF(ISERROR($V8),"",OFFSET('Smelter Look-up'!$C$4,$V8-4,0)&amp;"")</f>
        <v/>
      </c>
      <c r="S8" s="155" t="str">
        <f t="shared" ca="1" si="0"/>
        <v/>
      </c>
      <c r="T8" s="155" t="str">
        <f ca="1">IF(B8="","",IF(ISERROR(MATCH($J8,SorP!$B$1:$B$6226,0)),"",INDIRECT("'SorP'!$A$"&amp;MATCH($S8&amp;$J8,SorP!C:C,0))))</f>
        <v/>
      </c>
      <c r="U8" s="168"/>
      <c r="V8" s="169" t="e">
        <f>IF(C8="",NA(),MATCH($B8&amp;$C8,'Smelter Look-up'!$J:$J,0))</f>
        <v>#N/A</v>
      </c>
      <c r="X8" s="170">
        <f t="shared" ca="1" si="1"/>
        <v>0</v>
      </c>
      <c r="AB8" s="314" t="str">
        <f t="shared" si="2"/>
        <v/>
      </c>
    </row>
    <row r="9" spans="1:34" s="170" customFormat="1" ht="20.25">
      <c r="A9" s="198"/>
      <c r="B9" s="304" t="str">
        <f>IF(LEN(A9)=0,"",INDEX('Smelter Look-up'!$A:$A,MATCH($A9,'Smelter Look-up'!$E:$E,0)))</f>
        <v/>
      </c>
      <c r="C9" s="152" t="str">
        <f>IF(LEN(A9)=0,"",INDEX('Smelter Look-up'!$C:$C,MATCH($A9,'Smelter Look-up'!$E:$E,0)))</f>
        <v/>
      </c>
      <c r="D9" s="149"/>
      <c r="E9" s="149" t="str">
        <f ca="1">IF(ISERROR($V9),"",OFFSET('Smelter Look-up'!$D$4,$V9-4,0)&amp;"")</f>
        <v/>
      </c>
      <c r="F9" s="149" t="str">
        <f ca="1">IF(ISERROR($V9),"",OFFSET('Smelter Look-up'!$E$4,$V9-4,0))</f>
        <v/>
      </c>
      <c r="G9" s="149" t="str">
        <f ca="1">IF(C9=$X$4,"Enter smelter details",IF(ISERROR($V9),"",OFFSET('Smelter Look-up'!$F$4,$V9-4,0)))</f>
        <v/>
      </c>
      <c r="H9" s="206" t="str">
        <f ca="1">IF(ISERROR($V9),"",OFFSET('Smelter Look-up'!$G$4,$V9-4,0))</f>
        <v/>
      </c>
      <c r="I9" s="207" t="str">
        <f ca="1">IF(ISERROR($V9),"",OFFSET('Smelter Look-up'!$H$4,$V9-4,0))</f>
        <v/>
      </c>
      <c r="J9" s="207" t="str">
        <f ca="1">IF(ISERROR($V9),"",OFFSET('Smelter Look-up'!$I$4,$V9-4,0))</f>
        <v/>
      </c>
      <c r="K9" s="150"/>
      <c r="L9" s="150"/>
      <c r="M9" s="150"/>
      <c r="N9" s="150"/>
      <c r="O9" s="150"/>
      <c r="P9" s="209"/>
      <c r="Q9" s="151"/>
      <c r="R9" s="149" t="str">
        <f ca="1">IF(ISERROR($V9),"",OFFSET('Smelter Look-up'!$C$4,$V9-4,0)&amp;"")</f>
        <v/>
      </c>
      <c r="S9" s="155" t="str">
        <f t="shared" ca="1" si="0"/>
        <v/>
      </c>
      <c r="T9" s="155" t="str">
        <f ca="1">IF(B9="","",IF(ISERROR(MATCH($J9,SorP!$B$1:$B$6226,0)),"",INDIRECT("'SorP'!$A$"&amp;MATCH($S9&amp;$J9,SorP!C:C,0))))</f>
        <v/>
      </c>
      <c r="U9" s="168"/>
      <c r="V9" s="169" t="e">
        <f>IF(C9="",NA(),MATCH($B9&amp;$C9,'Smelter Look-up'!$J:$J,0))</f>
        <v>#N/A</v>
      </c>
      <c r="X9" s="170">
        <f t="shared" ca="1" si="1"/>
        <v>0</v>
      </c>
      <c r="AB9" s="314" t="str">
        <f t="shared" si="2"/>
        <v/>
      </c>
    </row>
    <row r="10" spans="1:34" s="170" customFormat="1" ht="20.25">
      <c r="A10" s="198"/>
      <c r="B10" s="304" t="str">
        <f>IF(LEN(A10)=0,"",INDEX('Smelter Look-up'!$A:$A,MATCH($A10,'Smelter Look-up'!$E:$E,0)))</f>
        <v/>
      </c>
      <c r="C10" s="152" t="str">
        <f>IF(LEN(A10)=0,"",INDEX('Smelter Look-up'!$C:$C,MATCH($A10,'Smelter Look-up'!$E:$E,0)))</f>
        <v/>
      </c>
      <c r="D10" s="149"/>
      <c r="E10" s="149" t="str">
        <f ca="1">IF(ISERROR($V10),"",OFFSET('Smelter Look-up'!$D$4,$V10-4,0)&amp;"")</f>
        <v/>
      </c>
      <c r="F10" s="149" t="str">
        <f ca="1">IF(ISERROR($V10),"",OFFSET('Smelter Look-up'!$E$4,$V10-4,0))</f>
        <v/>
      </c>
      <c r="G10" s="149" t="str">
        <f ca="1">IF(C10=$X$4,"Enter smelter details",IF(ISERROR($V10),"",OFFSET('Smelter Look-up'!$F$4,$V10-4,0)))</f>
        <v/>
      </c>
      <c r="H10" s="206" t="str">
        <f ca="1">IF(ISERROR($V10),"",OFFSET('Smelter Look-up'!$G$4,$V10-4,0))</f>
        <v/>
      </c>
      <c r="I10" s="207" t="str">
        <f ca="1">IF(ISERROR($V10),"",OFFSET('Smelter Look-up'!$H$4,$V10-4,0))</f>
        <v/>
      </c>
      <c r="J10" s="207" t="str">
        <f ca="1">IF(ISERROR($V10),"",OFFSET('Smelter Look-up'!$I$4,$V10-4,0))</f>
        <v/>
      </c>
      <c r="K10" s="150"/>
      <c r="L10" s="150"/>
      <c r="M10" s="150"/>
      <c r="N10" s="150"/>
      <c r="O10" s="150"/>
      <c r="P10" s="209"/>
      <c r="Q10" s="151"/>
      <c r="R10" s="149" t="str">
        <f ca="1">IF(ISERROR($V10),"",OFFSET('Smelter Look-up'!$C$4,$V10-4,0)&amp;"")</f>
        <v/>
      </c>
      <c r="S10" s="155" t="str">
        <f t="shared" ca="1" si="0"/>
        <v/>
      </c>
      <c r="T10" s="155" t="str">
        <f ca="1">IF(B10="","",IF(ISERROR(MATCH($J10,SorP!$B$1:$B$6226,0)),"",INDIRECT("'SorP'!$A$"&amp;MATCH($S10&amp;$J10,SorP!C:C,0))))</f>
        <v/>
      </c>
      <c r="U10" s="168"/>
      <c r="V10" s="169" t="e">
        <f>IF(C10="",NA(),MATCH($B10&amp;$C10,'Smelter Look-up'!$J:$J,0))</f>
        <v>#N/A</v>
      </c>
      <c r="X10" s="170">
        <f t="shared" ca="1" si="1"/>
        <v>0</v>
      </c>
      <c r="AB10" s="314" t="str">
        <f t="shared" si="2"/>
        <v/>
      </c>
    </row>
    <row r="11" spans="1:34" s="170" customFormat="1" ht="20.25">
      <c r="A11" s="199"/>
      <c r="B11" s="304" t="str">
        <f>IF(LEN(A11)=0,"",INDEX('Smelter Look-up'!$A:$A,MATCH($A11,'Smelter Look-up'!$E:$E,0)))</f>
        <v/>
      </c>
      <c r="C11" s="152" t="str">
        <f>IF(LEN(A11)=0,"",INDEX('Smelter Look-up'!$C:$C,MATCH($A11,'Smelter Look-up'!$E:$E,0)))</f>
        <v/>
      </c>
      <c r="D11" s="149"/>
      <c r="E11" s="149" t="str">
        <f ca="1">IF(ISERROR($V11),"",OFFSET('Smelter Look-up'!$D$4,$V11-4,0)&amp;"")</f>
        <v/>
      </c>
      <c r="F11" s="149" t="str">
        <f ca="1">IF(ISERROR($V11),"",OFFSET('Smelter Look-up'!$E$4,$V11-4,0))</f>
        <v/>
      </c>
      <c r="G11" s="149" t="str">
        <f ca="1">IF(C11=$X$4,"Enter smelter details",IF(ISERROR($V11),"",OFFSET('Smelter Look-up'!$F$4,$V11-4,0)))</f>
        <v/>
      </c>
      <c r="H11" s="206" t="str">
        <f ca="1">IF(ISERROR($V11),"",OFFSET('Smelter Look-up'!$G$4,$V11-4,0))</f>
        <v/>
      </c>
      <c r="I11" s="207" t="str">
        <f ca="1">IF(ISERROR($V11),"",OFFSET('Smelter Look-up'!$H$4,$V11-4,0))</f>
        <v/>
      </c>
      <c r="J11" s="207" t="str">
        <f ca="1">IF(ISERROR($V11),"",OFFSET('Smelter Look-up'!$I$4,$V11-4,0))</f>
        <v/>
      </c>
      <c r="K11" s="150"/>
      <c r="L11" s="150"/>
      <c r="M11" s="150"/>
      <c r="N11" s="150"/>
      <c r="O11" s="150"/>
      <c r="P11" s="209"/>
      <c r="Q11" s="151"/>
      <c r="R11" s="149" t="str">
        <f ca="1">IF(ISERROR($V11),"",OFFSET('Smelter Look-up'!$C$4,$V11-4,0)&amp;"")</f>
        <v/>
      </c>
      <c r="S11" s="155" t="str">
        <f t="shared" ca="1" si="0"/>
        <v/>
      </c>
      <c r="T11" s="155" t="str">
        <f ca="1">IF(B11="","",IF(ISERROR(MATCH($J11,SorP!$B$1:$B$6226,0)),"",INDIRECT("'SorP'!$A$"&amp;MATCH($S11&amp;$J11,SorP!C:C,0))))</f>
        <v/>
      </c>
      <c r="U11" s="168"/>
      <c r="V11" s="169" t="e">
        <f>IF(C11="",NA(),MATCH($B11&amp;$C11,'Smelter Look-up'!$J:$J,0))</f>
        <v>#N/A</v>
      </c>
      <c r="X11" s="170">
        <f t="shared" ca="1" si="1"/>
        <v>0</v>
      </c>
      <c r="AB11" s="314" t="str">
        <f t="shared" si="2"/>
        <v/>
      </c>
    </row>
    <row r="12" spans="1:34" s="170" customFormat="1" ht="20.25">
      <c r="A12" s="198"/>
      <c r="B12" s="304" t="str">
        <f>IF(LEN(A12)=0,"",INDEX('Smelter Look-up'!$A:$A,MATCH($A12,'Smelter Look-up'!$E:$E,0)))</f>
        <v/>
      </c>
      <c r="C12" s="152" t="str">
        <f>IF(LEN(A12)=0,"",INDEX('Smelter Look-up'!$C:$C,MATCH($A12,'Smelter Look-up'!$E:$E,0)))</f>
        <v/>
      </c>
      <c r="D12" s="149"/>
      <c r="E12" s="149" t="str">
        <f ca="1">IF(ISERROR($V12),"",OFFSET('Smelter Look-up'!$D$4,$V12-4,0)&amp;"")</f>
        <v/>
      </c>
      <c r="F12" s="149" t="str">
        <f ca="1">IF(ISERROR($V12),"",OFFSET('Smelter Look-up'!$E$4,$V12-4,0))</f>
        <v/>
      </c>
      <c r="G12" s="149" t="str">
        <f ca="1">IF(C12=$X$4,"Enter smelter details",IF(ISERROR($V12),"",OFFSET('Smelter Look-up'!$F$4,$V12-4,0)))</f>
        <v/>
      </c>
      <c r="H12" s="206" t="str">
        <f ca="1">IF(ISERROR($V12),"",OFFSET('Smelter Look-up'!$G$4,$V12-4,0))</f>
        <v/>
      </c>
      <c r="I12" s="207" t="str">
        <f ca="1">IF(ISERROR($V12),"",OFFSET('Smelter Look-up'!$H$4,$V12-4,0))</f>
        <v/>
      </c>
      <c r="J12" s="207" t="str">
        <f ca="1">IF(ISERROR($V12),"",OFFSET('Smelter Look-up'!$I$4,$V12-4,0))</f>
        <v/>
      </c>
      <c r="K12" s="150"/>
      <c r="L12" s="150"/>
      <c r="M12" s="150"/>
      <c r="N12" s="150"/>
      <c r="O12" s="150"/>
      <c r="P12" s="209"/>
      <c r="Q12" s="151"/>
      <c r="R12" s="149" t="str">
        <f ca="1">IF(ISERROR($V12),"",OFFSET('Smelter Look-up'!$C$4,$V12-4,0)&amp;"")</f>
        <v/>
      </c>
      <c r="S12" s="155" t="str">
        <f t="shared" ca="1" si="0"/>
        <v/>
      </c>
      <c r="T12" s="155" t="str">
        <f ca="1">IF(B12="","",IF(ISERROR(MATCH($J12,SorP!$B$1:$B$6226,0)),"",INDIRECT("'SorP'!$A$"&amp;MATCH($S12&amp;$J12,SorP!C:C,0))))</f>
        <v/>
      </c>
      <c r="U12" s="168"/>
      <c r="V12" s="169" t="e">
        <f>IF(C12="",NA(),MATCH($B12&amp;$C12,'Smelter Look-up'!$J:$J,0))</f>
        <v>#N/A</v>
      </c>
      <c r="X12" s="170">
        <f t="shared" ca="1" si="1"/>
        <v>0</v>
      </c>
      <c r="AB12" s="314" t="str">
        <f t="shared" si="2"/>
        <v/>
      </c>
    </row>
    <row r="13" spans="1:34" s="170" customFormat="1" ht="20.25">
      <c r="A13" s="198"/>
      <c r="B13" s="304" t="str">
        <f>IF(LEN(A13)=0,"",INDEX('Smelter Look-up'!$A:$A,MATCH($A13,'Smelter Look-up'!$E:$E,0)))</f>
        <v/>
      </c>
      <c r="C13" s="152" t="str">
        <f>IF(LEN(A13)=0,"",INDEX('Smelter Look-up'!$C:$C,MATCH($A13,'Smelter Look-up'!$E:$E,0)))</f>
        <v/>
      </c>
      <c r="D13" s="149"/>
      <c r="E13" s="149" t="str">
        <f ca="1">IF(ISERROR($V13),"",OFFSET('Smelter Look-up'!$D$4,$V13-4,0)&amp;"")</f>
        <v/>
      </c>
      <c r="F13" s="149" t="str">
        <f ca="1">IF(ISERROR($V13),"",OFFSET('Smelter Look-up'!$E$4,$V13-4,0))</f>
        <v/>
      </c>
      <c r="G13" s="149" t="str">
        <f ca="1">IF(C13=$X$4,"Enter smelter details",IF(ISERROR($V13),"",OFFSET('Smelter Look-up'!$F$4,$V13-4,0)))</f>
        <v/>
      </c>
      <c r="H13" s="206" t="str">
        <f ca="1">IF(ISERROR($V13),"",OFFSET('Smelter Look-up'!$G$4,$V13-4,0))</f>
        <v/>
      </c>
      <c r="I13" s="207" t="str">
        <f ca="1">IF(ISERROR($V13),"",OFFSET('Smelter Look-up'!$H$4,$V13-4,0))</f>
        <v/>
      </c>
      <c r="J13" s="207" t="str">
        <f ca="1">IF(ISERROR($V13),"",OFFSET('Smelter Look-up'!$I$4,$V13-4,0))</f>
        <v/>
      </c>
      <c r="K13" s="150"/>
      <c r="L13" s="150"/>
      <c r="M13" s="150"/>
      <c r="N13" s="150"/>
      <c r="O13" s="150"/>
      <c r="P13" s="209"/>
      <c r="Q13" s="151"/>
      <c r="R13" s="149" t="str">
        <f ca="1">IF(ISERROR($V13),"",OFFSET('Smelter Look-up'!$C$4,$V13-4,0)&amp;"")</f>
        <v/>
      </c>
      <c r="S13" s="155" t="str">
        <f t="shared" ref="S13:S63" ca="1" si="3">IF(B13="","",IF(ISERROR(MATCH($E13,CL,0)),"Unknown",INDIRECT("'C'!$A$"&amp;MATCH($E13,CL,0)+1)))</f>
        <v/>
      </c>
      <c r="T13" s="155" t="str">
        <f ca="1">IF(B13="","",IF(ISERROR(MATCH($J13,SorP!$B$1:$B$6226,0)),"",INDIRECT("'SorP'!$A$"&amp;MATCH($S13&amp;$J13,SorP!C:C,0))))</f>
        <v/>
      </c>
      <c r="U13" s="168"/>
      <c r="V13" s="169" t="e">
        <f>IF(C13="",NA(),MATCH($B13&amp;$C13,'Smelter Look-up'!$J:$J,0))</f>
        <v>#N/A</v>
      </c>
      <c r="X13" s="170">
        <f t="shared" ref="X13:X62" ca="1" si="4">IF(AND(C13="Smelter not listed",OR(LEN(D13)=0,LEN(E13)=0)),1,0)</f>
        <v>0</v>
      </c>
      <c r="AB13" s="314" t="str">
        <f t="shared" ref="AB13:AB69" si="5">IF(C13="","",B13)</f>
        <v/>
      </c>
    </row>
    <row r="14" spans="1:34" s="170" customFormat="1" ht="20.25">
      <c r="A14" s="199"/>
      <c r="B14" s="304" t="str">
        <f>IF(LEN(A14)=0,"",INDEX('Smelter Look-up'!$A:$A,MATCH($A14,'Smelter Look-up'!$E:$E,0)))</f>
        <v/>
      </c>
      <c r="C14" s="152" t="str">
        <f>IF(LEN(A14)=0,"",INDEX('Smelter Look-up'!$C:$C,MATCH($A14,'Smelter Look-up'!$E:$E,0)))</f>
        <v/>
      </c>
      <c r="D14" s="149"/>
      <c r="E14" s="149" t="str">
        <f ca="1">IF(ISERROR($V14),"",OFFSET('Smelter Look-up'!$D$4,$V14-4,0)&amp;"")</f>
        <v/>
      </c>
      <c r="F14" s="149" t="str">
        <f ca="1">IF(ISERROR($V14),"",OFFSET('Smelter Look-up'!$E$4,$V14-4,0))</f>
        <v/>
      </c>
      <c r="G14" s="149"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0"/>
      <c r="L14" s="150"/>
      <c r="M14" s="150"/>
      <c r="N14" s="150"/>
      <c r="O14" s="150"/>
      <c r="P14" s="209"/>
      <c r="Q14" s="151"/>
      <c r="R14" s="149" t="str">
        <f ca="1">IF(ISERROR($V14),"",OFFSET('Smelter Look-up'!$C$4,$V14-4,0)&amp;"")</f>
        <v/>
      </c>
      <c r="S14" s="155" t="str">
        <f t="shared" ca="1" si="3"/>
        <v/>
      </c>
      <c r="T14" s="155" t="str">
        <f ca="1">IF(B14="","",IF(ISERROR(MATCH($J14,SorP!$B$1:$B$6226,0)),"",INDIRECT("'SorP'!$A$"&amp;MATCH($S14&amp;$J14,SorP!C:C,0))))</f>
        <v/>
      </c>
      <c r="U14" s="168"/>
      <c r="V14" s="169" t="e">
        <f>IF(C14="",NA(),MATCH($B14&amp;$C14,'Smelter Look-up'!$J:$J,0))</f>
        <v>#N/A</v>
      </c>
      <c r="X14" s="170">
        <f t="shared" ca="1" si="4"/>
        <v>0</v>
      </c>
      <c r="AB14" s="314" t="str">
        <f t="shared" si="5"/>
        <v/>
      </c>
    </row>
    <row r="15" spans="1:34" s="170" customFormat="1" ht="20.25">
      <c r="A15" s="199"/>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14" t="str">
        <f t="shared" si="5"/>
        <v/>
      </c>
    </row>
    <row r="16" spans="1:34" s="170" customFormat="1" ht="20.25">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25">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25">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25">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25">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25">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25">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25">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25">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25">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25">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25">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25">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25">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25">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25">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25">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25">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25">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25">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25">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25">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25">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25">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25">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25">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25">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25">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25">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25">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25">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25">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25">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25">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25">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25">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25">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25">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25">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25">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25">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25">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25">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25">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25">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25">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25">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25">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25">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25">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25">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25">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25">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25">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B127" sqref="B127"/>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2" t="str">
        <f ca="1">OFFSET(L!$C$1,MATCH("Checker"&amp;ADDRESS(ROW(),COLUMN(),4),L!$A:$A,0)-1,SL,,)</f>
        <v>To ensure all required fields have been populated before submitting to your customers review form for any line items highlighted in red</v>
      </c>
      <c r="B1" s="472"/>
      <c r="C1" s="472"/>
      <c r="D1" s="108" t="str">
        <f ca="1">OFFSET(L!$C$1,MATCH("Checker"&amp;ADDRESS(ROW(),COLUMN(),4),L!$A:$A,0)-1,SL,,)</f>
        <v>Required fields remaining to be completed</v>
      </c>
      <c r="E1" s="16" t="s">
        <v>18</v>
      </c>
    </row>
    <row r="2" spans="1:10" ht="17.25">
      <c r="A2" s="58" t="s">
        <v>47</v>
      </c>
      <c r="B2" s="59" t="str">
        <f>IF(F114=1,"Click here to return to Smelter List","")</f>
        <v/>
      </c>
      <c r="C2" s="111" t="str">
        <f>IF(F112=1,"Click here to return to Product List","")</f>
        <v/>
      </c>
      <c r="D2" s="133" t="e">
        <f ca="1">IF(H125=0,"0",H125)</f>
        <v>#N/A</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75">
      <c r="A4" s="135" t="str">
        <f ca="1">Declaration!B8</f>
        <v>Company Name (*):</v>
      </c>
      <c r="B4" s="356" t="str">
        <f>Declaration!D8</f>
        <v>POONGSAN CORPORATION</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5" customHeight="1">
      <c r="A6" s="80" t="str">
        <f ca="1">Declaration!B10</f>
        <v>Description of Scope:</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1.9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1.95" customHeight="1">
      <c r="A8" s="80">
        <f>Declaration!B14</f>
        <v>0</v>
      </c>
      <c r="B8" s="79"/>
      <c r="C8" s="79"/>
      <c r="D8" s="85"/>
      <c r="E8" s="16"/>
      <c r="F8" s="83"/>
      <c r="G8" s="62"/>
      <c r="H8" s="63"/>
      <c r="I8" s="131"/>
    </row>
    <row r="9" spans="1:10" ht="39">
      <c r="A9" s="135" t="str">
        <f ca="1">Declaration!B19</f>
        <v>Contact Name (*):</v>
      </c>
      <c r="B9" s="356" t="str">
        <f>Declaration!D19</f>
        <v>LEE SEONYOUB</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sylee@poongsan.co.kr</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+82-2-3406-5476</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PARK KIHYUN</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hr7275@poongsan.co.kr</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1.95" customHeight="1">
      <c r="A14" s="80"/>
      <c r="B14" s="79"/>
      <c r="C14" s="79"/>
      <c r="D14" s="85"/>
      <c r="E14" s="16" t="s">
        <v>15</v>
      </c>
      <c r="F14" s="83"/>
      <c r="G14" s="62"/>
      <c r="H14" s="63">
        <f>F14*G14</f>
        <v>0</v>
      </c>
      <c r="I14" s="131"/>
    </row>
    <row r="15" spans="1:10" ht="39">
      <c r="A15" s="80" t="str">
        <f ca="1">Declaration!B26</f>
        <v>Effective Date (*):</v>
      </c>
      <c r="B15" s="81">
        <f>Declaration!D26</f>
        <v>45779</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4.9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4.95" customHeight="1">
      <c r="A17" s="80" t="str">
        <f>Declaration!B30</f>
        <v>Cobalt(*)</v>
      </c>
      <c r="B17" s="79" t="str">
        <f>Declaration!D30</f>
        <v>No</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5" customHeight="1">
      <c r="A18" s="80" t="str">
        <f>Declaration!B31</f>
        <v>Copper(*)</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5" customHeight="1">
      <c r="A19" s="80" t="str">
        <f>Declaration!B32</f>
        <v>Graphite(*)</v>
      </c>
      <c r="B19" s="79" t="str">
        <f>Declaration!D32</f>
        <v>No</v>
      </c>
      <c r="C19" s="79" t="str">
        <f t="shared" ca="1" si="3"/>
        <v>Complete</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4.95" customHeight="1">
      <c r="A20" s="80" t="str">
        <f>Declaration!B33</f>
        <v>Lithium(*)</v>
      </c>
      <c r="B20" s="79" t="str">
        <f>Declaration!D33</f>
        <v>No</v>
      </c>
      <c r="C20" s="79" t="str">
        <f t="shared" ca="1" si="3"/>
        <v>Complete</v>
      </c>
      <c r="D20" s="316" t="str">
        <f t="shared" si="8"/>
        <v/>
      </c>
      <c r="E20" s="16" t="s">
        <v>15</v>
      </c>
      <c r="F20" s="323">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4.95" customHeight="1">
      <c r="A21" s="80" t="str">
        <f>Declaration!B34</f>
        <v>Mica(*)</v>
      </c>
      <c r="B21" s="79" t="str">
        <f>Declaration!D34</f>
        <v>No</v>
      </c>
      <c r="C21" s="79" t="str">
        <f t="shared" ca="1" si="3"/>
        <v>Complete</v>
      </c>
      <c r="D21" s="316" t="str">
        <f t="shared" si="8"/>
        <v/>
      </c>
      <c r="E21" s="16"/>
      <c r="F21" s="323">
        <f t="shared" si="5"/>
        <v>1</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4.95" customHeight="1">
      <c r="A22" s="80" t="str">
        <f>Declaration!B35</f>
        <v>Nickel(*)</v>
      </c>
      <c r="B22" s="79" t="str">
        <f>Declaration!D35</f>
        <v>Yes</v>
      </c>
      <c r="C22" s="79" t="str">
        <f t="shared" ca="1" si="3"/>
        <v>Complete</v>
      </c>
      <c r="D22" s="316" t="str">
        <f t="shared" si="8"/>
        <v/>
      </c>
      <c r="E22" s="16"/>
      <c r="F22" s="323">
        <f t="shared" si="5"/>
        <v>1</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1.95" hidden="1" customHeight="1">
      <c r="A23" s="80" t="str">
        <f>Declaration!B36</f>
        <v/>
      </c>
      <c r="B23" s="79">
        <f>Declaration!D36</f>
        <v>0</v>
      </c>
      <c r="C23" s="79">
        <f t="shared" si="3"/>
        <v>0</v>
      </c>
      <c r="D23" s="85"/>
      <c r="E23" s="16"/>
      <c r="F23" s="323"/>
      <c r="G23" s="62"/>
      <c r="H23" s="63"/>
      <c r="I23" s="131"/>
      <c r="J23" s="132"/>
    </row>
    <row r="24" spans="1:10" ht="21.95" hidden="1" customHeight="1">
      <c r="A24" s="80" t="str">
        <f>Declaration!B37</f>
        <v/>
      </c>
      <c r="B24" s="79">
        <f>Declaration!D37</f>
        <v>0</v>
      </c>
      <c r="C24" s="79">
        <f t="shared" si="3"/>
        <v>0</v>
      </c>
      <c r="D24" s="85"/>
      <c r="E24" s="16"/>
      <c r="F24" s="323"/>
      <c r="G24" s="62"/>
      <c r="H24" s="63"/>
      <c r="I24" s="131"/>
      <c r="J24" s="132"/>
    </row>
    <row r="25" spans="1:10" ht="21.95" hidden="1" customHeight="1">
      <c r="A25" s="80" t="str">
        <f>Declaration!B38</f>
        <v/>
      </c>
      <c r="B25" s="79">
        <f>Declaration!D38</f>
        <v>0</v>
      </c>
      <c r="C25" s="79">
        <f t="shared" si="3"/>
        <v>0</v>
      </c>
      <c r="D25" s="85"/>
      <c r="E25" s="16"/>
      <c r="F25" s="323"/>
      <c r="G25" s="62"/>
      <c r="H25" s="63"/>
      <c r="I25" s="131"/>
      <c r="J25" s="132"/>
    </row>
    <row r="26" spans="1:10" ht="21.95" hidden="1" customHeight="1">
      <c r="A26" s="80" t="str">
        <f>Declaration!B39</f>
        <v/>
      </c>
      <c r="B26" s="79">
        <f>Declaration!D39</f>
        <v>0</v>
      </c>
      <c r="C26" s="79">
        <f t="shared" si="3"/>
        <v>0</v>
      </c>
      <c r="D26" s="85"/>
      <c r="E26" s="16"/>
      <c r="F26" s="323"/>
      <c r="G26" s="62"/>
      <c r="H26" s="63"/>
      <c r="I26" s="131"/>
      <c r="J26" s="132"/>
    </row>
    <row r="27" spans="1:10" ht="24.9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f>Declaration!D42</f>
        <v>0</v>
      </c>
      <c r="C28" s="136" t="str">
        <f t="shared" ref="C28:C37" ca="1" si="9">IF(H28=1,J28,I28)</f>
        <v>Complete</v>
      </c>
      <c r="D28" s="316" t="str">
        <f>IF(H28=1,"Click here to answer question 2 for specified mineral","")</f>
        <v/>
      </c>
      <c r="E28" s="16" t="s">
        <v>15</v>
      </c>
      <c r="F28" s="84">
        <f>IF(OR(A17="",B17="No",B17="Unknown",B17="Not declaring"),0,1)</f>
        <v>0</v>
      </c>
      <c r="G28" s="62">
        <f>IF(B28=0,1,0)</f>
        <v>1</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Graphite</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Lithium</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Mica</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Nickel(*)</v>
      </c>
      <c r="B33" s="79" t="str">
        <f>Declaration!D47</f>
        <v>Yes</v>
      </c>
      <c r="C33" s="136" t="str">
        <f t="shared" ca="1" si="9"/>
        <v>Complete</v>
      </c>
      <c r="D33" s="316" t="str">
        <f t="shared" si="10"/>
        <v/>
      </c>
      <c r="E33" s="16"/>
      <c r="F33" s="84">
        <f t="shared" si="11"/>
        <v>1</v>
      </c>
      <c r="G33" s="62">
        <f t="shared" si="12"/>
        <v>0</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80" t="str">
        <f>Declaration!B48</f>
        <v/>
      </c>
      <c r="B34" s="79">
        <f>Declaration!D48</f>
        <v>0</v>
      </c>
      <c r="C34" s="136">
        <f t="shared" si="9"/>
        <v>0</v>
      </c>
      <c r="D34" s="229"/>
      <c r="E34" s="16"/>
      <c r="F34" s="84"/>
      <c r="G34" s="62"/>
      <c r="H34" s="63"/>
      <c r="I34" s="131"/>
    </row>
    <row r="35" spans="1:10" ht="21.95" hidden="1" customHeight="1">
      <c r="A35" s="80" t="str">
        <f>Declaration!B49</f>
        <v/>
      </c>
      <c r="B35" s="79">
        <f>Declaration!D49</f>
        <v>0</v>
      </c>
      <c r="C35" s="136">
        <f t="shared" si="9"/>
        <v>0</v>
      </c>
      <c r="D35" s="229"/>
      <c r="E35" s="16"/>
      <c r="F35" s="84"/>
      <c r="G35" s="62"/>
      <c r="H35" s="63"/>
      <c r="I35" s="131"/>
    </row>
    <row r="36" spans="1:10" ht="21.95" hidden="1" customHeight="1">
      <c r="A36" s="80" t="str">
        <f>Declaration!B50</f>
        <v/>
      </c>
      <c r="B36" s="79">
        <f>Declaration!D50</f>
        <v>0</v>
      </c>
      <c r="C36" s="136">
        <f t="shared" si="9"/>
        <v>0</v>
      </c>
      <c r="D36" s="229"/>
      <c r="E36" s="16"/>
      <c r="F36" s="84"/>
      <c r="G36" s="62"/>
      <c r="H36" s="63"/>
      <c r="I36" s="131"/>
    </row>
    <row r="37" spans="1:10" ht="21.95" hidden="1" customHeight="1">
      <c r="A37" s="80" t="str">
        <f>Declaration!B51</f>
        <v/>
      </c>
      <c r="B37" s="79">
        <f>Declaration!D51</f>
        <v>0</v>
      </c>
      <c r="C37" s="136">
        <f t="shared" si="9"/>
        <v>0</v>
      </c>
      <c r="D37" s="229"/>
      <c r="E37" s="16"/>
      <c r="F37" s="84"/>
      <c r="G37" s="62"/>
      <c r="H37" s="63"/>
      <c r="I37" s="131"/>
    </row>
    <row r="38" spans="1:10" ht="24.9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f>Declaration!D54</f>
        <v>0</v>
      </c>
      <c r="C39" s="136" t="str">
        <f t="shared" ca="1" si="3"/>
        <v>Complete</v>
      </c>
      <c r="D39" s="318" t="str">
        <f>IF(H39=1,"Click here to answer question 3 for Specified mineral","")</f>
        <v/>
      </c>
      <c r="E39" s="16" t="s">
        <v>15</v>
      </c>
      <c r="F39" s="84">
        <f>IF(OR(A17="",B17="No",B17="Unknown",B17="Not declaring",B28="No",B28="Unknown"),0,1)</f>
        <v>0</v>
      </c>
      <c r="G39" s="62">
        <f t="shared" ref="G39:G111" si="14">IF(B39=0,1,0)</f>
        <v>1</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Copper(*)</v>
      </c>
      <c r="B40" s="79" t="str">
        <f>Declaration!D55</f>
        <v>No</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Graphite</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Lithium</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Mica</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Nickel(*)</v>
      </c>
      <c r="B44" s="79" t="str">
        <f>Declaration!D59</f>
        <v>No</v>
      </c>
      <c r="C44" s="136" t="str">
        <f t="shared" ca="1" si="3"/>
        <v>Complete</v>
      </c>
      <c r="D44" s="318" t="str">
        <f t="shared" si="16"/>
        <v/>
      </c>
      <c r="E44" s="16"/>
      <c r="F44" s="84">
        <f t="shared" si="17"/>
        <v>1</v>
      </c>
      <c r="G44" s="62">
        <f t="shared" si="18"/>
        <v>0</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80" t="str">
        <f>Declaration!B60</f>
        <v/>
      </c>
      <c r="B45" s="79">
        <f>Declaration!D60</f>
        <v>0</v>
      </c>
      <c r="C45" s="136">
        <f t="shared" si="3"/>
        <v>0</v>
      </c>
      <c r="D45" s="229"/>
      <c r="E45" s="16"/>
      <c r="F45" s="84"/>
      <c r="G45" s="62"/>
      <c r="H45" s="63"/>
      <c r="I45" s="131"/>
    </row>
    <row r="46" spans="1:10" ht="21.95" hidden="1" customHeight="1">
      <c r="A46" s="80" t="str">
        <f>Declaration!B61</f>
        <v/>
      </c>
      <c r="B46" s="79">
        <f>Declaration!D61</f>
        <v>0</v>
      </c>
      <c r="C46" s="136">
        <f t="shared" si="3"/>
        <v>0</v>
      </c>
      <c r="D46" s="229"/>
      <c r="E46" s="16"/>
      <c r="F46" s="84"/>
      <c r="G46" s="62"/>
      <c r="H46" s="63"/>
      <c r="I46" s="131"/>
    </row>
    <row r="47" spans="1:10" ht="21.95" hidden="1" customHeight="1">
      <c r="A47" s="80" t="str">
        <f>Declaration!B62</f>
        <v/>
      </c>
      <c r="B47" s="79">
        <f>Declaration!D62</f>
        <v>0</v>
      </c>
      <c r="C47" s="136">
        <f t="shared" si="3"/>
        <v>0</v>
      </c>
      <c r="D47" s="229"/>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f>Declaration!D66</f>
        <v>0</v>
      </c>
      <c r="C50" s="136" t="str">
        <f ca="1">IF(H50=1,J50,I50)</f>
        <v>Complete</v>
      </c>
      <c r="D50" s="318" t="str">
        <f>IF(H50=1,"Click here to answer question 4 for specified mineral","")</f>
        <v/>
      </c>
      <c r="E50" s="16" t="s">
        <v>15</v>
      </c>
      <c r="F50" s="84">
        <f>F39</f>
        <v>0</v>
      </c>
      <c r="G50" s="62">
        <f>IF(B50=0,1,0)</f>
        <v>1</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No</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t="str">
        <f>Declaration!D71</f>
        <v>No</v>
      </c>
      <c r="C55" s="136" t="str">
        <f t="shared" ca="1" si="20"/>
        <v>Complete</v>
      </c>
      <c r="D55" s="318" t="str">
        <f t="shared" si="21"/>
        <v/>
      </c>
      <c r="E55" s="16"/>
      <c r="F55" s="84">
        <f t="shared" si="22"/>
        <v>1</v>
      </c>
      <c r="G55" s="62">
        <f t="shared" si="23"/>
        <v>0</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What percentage of relevant suppliers have provided a response to your supply chain survey?(*)</v>
      </c>
      <c r="B60" s="82"/>
      <c r="C60" s="82"/>
      <c r="D60" s="86"/>
      <c r="E60" s="16" t="s">
        <v>15</v>
      </c>
      <c r="F60" s="83"/>
    </row>
    <row r="61" spans="1:10" ht="26.25">
      <c r="A61" s="80" t="str">
        <f>Declaration!B78</f>
        <v>Cobalt</v>
      </c>
      <c r="B61" s="79">
        <f>Declaration!D78</f>
        <v>0</v>
      </c>
      <c r="C61" s="136" t="str">
        <f t="shared" ca="1" si="3"/>
        <v>Complete</v>
      </c>
      <c r="D61" s="319" t="str">
        <f>IF(H61=1,"Click here to answer question 5 for specified mineral","")</f>
        <v/>
      </c>
      <c r="E61" s="16" t="s">
        <v>18</v>
      </c>
      <c r="F61" s="84">
        <f>F50</f>
        <v>0</v>
      </c>
      <c r="G61" s="62">
        <f t="shared" si="14"/>
        <v>1</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Copper(*)</v>
      </c>
      <c r="B62" s="79" t="str">
        <f>Declaration!D79</f>
        <v>100%</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Graphite</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Lithium</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Mica</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Nickel(*)</v>
      </c>
      <c r="B66" s="79" t="str">
        <f>Declaration!D83</f>
        <v>100%</v>
      </c>
      <c r="C66" s="136" t="str">
        <f t="shared" ca="1" si="3"/>
        <v>Complete</v>
      </c>
      <c r="D66" s="319" t="str">
        <f t="shared" si="25"/>
        <v/>
      </c>
      <c r="E66" s="16"/>
      <c r="F66" s="84">
        <f t="shared" si="26"/>
        <v>1</v>
      </c>
      <c r="G66" s="62">
        <f t="shared" si="27"/>
        <v>0</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Cobalt</v>
      </c>
      <c r="B72" s="79">
        <f>Declaration!D90</f>
        <v>0</v>
      </c>
      <c r="C72" s="136" t="str">
        <f t="shared" ca="1" si="3"/>
        <v>Complete</v>
      </c>
      <c r="D72" s="319" t="str">
        <f>IF(H72=1,"Click here to answer question 6 for specified mineral","")</f>
        <v/>
      </c>
      <c r="E72" s="16" t="s">
        <v>13</v>
      </c>
      <c r="F72" s="84">
        <f>F61</f>
        <v>0</v>
      </c>
      <c r="G72" s="62">
        <f t="shared" ref="G72" si="29">IF(B72=0,1,0)</f>
        <v>1</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Copper(*)</v>
      </c>
      <c r="B73" s="79" t="str">
        <f>Declaration!D91</f>
        <v>Yes</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Graphite</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Lithium</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Mica</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Nickel(*)</v>
      </c>
      <c r="B77" s="79" t="str">
        <f>Declaration!D95</f>
        <v>Yes</v>
      </c>
      <c r="C77" s="136" t="str">
        <f t="shared" ca="1" si="31"/>
        <v>Complete</v>
      </c>
      <c r="D77" s="319" t="str">
        <f t="shared" si="32"/>
        <v/>
      </c>
      <c r="E77" s="16"/>
      <c r="F77" s="84">
        <f t="shared" si="33"/>
        <v>1</v>
      </c>
      <c r="G77" s="62">
        <f t="shared" si="34"/>
        <v>0</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Has all applicable smelter or processor information received by your company been reported in this declaration?(*)</v>
      </c>
      <c r="B82" s="82"/>
      <c r="C82" s="82"/>
      <c r="D82" s="86"/>
      <c r="E82" s="16" t="s">
        <v>16</v>
      </c>
      <c r="F82" s="83"/>
    </row>
    <row r="83" spans="1:10" ht="41.45" customHeight="1">
      <c r="A83" s="80" t="str">
        <f>Declaration!B102</f>
        <v>Cobalt</v>
      </c>
      <c r="B83" s="79">
        <f>Declaration!D102</f>
        <v>0</v>
      </c>
      <c r="C83" s="136" t="str">
        <f t="shared" ref="C83:C92" ca="1" si="36">IF(H83=1,J83,I83)</f>
        <v>Complete</v>
      </c>
      <c r="D83" s="319" t="str">
        <f>IF(H83=1,"Click here to answer question 7 for specified mineral","")</f>
        <v/>
      </c>
      <c r="E83" s="16" t="s">
        <v>15</v>
      </c>
      <c r="F83" s="84">
        <f>F72</f>
        <v>0</v>
      </c>
      <c r="G83" s="62">
        <f t="shared" ref="G83" si="37">IF(B83=0,1,0)</f>
        <v>1</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80" t="str">
        <f>Declaration!B103</f>
        <v>Copper(*)</v>
      </c>
      <c r="B84" s="79" t="str">
        <f>Declaration!D103</f>
        <v>Yes</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80" t="str">
        <f>Declaration!B104</f>
        <v>Graphite</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80" t="str">
        <f>Declaration!B105</f>
        <v>Lithium</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80" t="str">
        <f>Declaration!B106</f>
        <v>Mica</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80" t="str">
        <f>Declaration!B107</f>
        <v>Nickel(*)</v>
      </c>
      <c r="B88" s="79" t="str">
        <f>Declaration!D107</f>
        <v>Yes</v>
      </c>
      <c r="C88" s="136" t="str">
        <f t="shared" ca="1" si="36"/>
        <v>Complete</v>
      </c>
      <c r="D88" s="319" t="str">
        <f t="shared" si="39"/>
        <v/>
      </c>
      <c r="E88" s="16"/>
      <c r="F88" s="84">
        <f t="shared" si="40"/>
        <v>1</v>
      </c>
      <c r="G88" s="62">
        <f t="shared" si="41"/>
        <v>0</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39">
      <c r="A95" s="79" t="str">
        <f ca="1">Declaration!B117</f>
        <v xml:space="preserve">B. Is your responsible minerals sourcing policy publicly available on your website? (Note – If yes, the user shall specify the URL in the comment field.) </v>
      </c>
      <c r="B95" s="79" t="str">
        <f>Declaration!D117</f>
        <v>Yes</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9" t="s">
        <v>53</v>
      </c>
      <c r="B96" s="79" t="str">
        <f>Declaration!G117</f>
        <v>https://www.poongsan.co.kr/management/conflict_minerals/policy</v>
      </c>
      <c r="C96" s="79" t="str">
        <f ca="1">IF(H96=1,J96,I96)</f>
        <v>Complete</v>
      </c>
      <c r="D96" s="322"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f>Declaration!D120</f>
        <v>0</v>
      </c>
      <c r="C98" s="136" t="str">
        <f t="shared" ref="C98:C112" ca="1" si="44">IF(H98=1,J98,I98)</f>
        <v>Complete</v>
      </c>
      <c r="D98" s="321" t="str">
        <f>IF(H98=1,"Click here to answer question (C)","")</f>
        <v/>
      </c>
      <c r="E98" s="16"/>
      <c r="F98" s="84">
        <f>F39</f>
        <v>0</v>
      </c>
      <c r="G98" s="62">
        <f t="shared" si="14"/>
        <v>1</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Yes</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f>Declaration!D122</f>
        <v>0</v>
      </c>
      <c r="C100" s="136" t="str">
        <f t="shared" ca="1" si="44"/>
        <v>Complete</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t="str">
        <f>Declaration!D125</f>
        <v>Yes</v>
      </c>
      <c r="C103" s="136" t="str">
        <f t="shared" ca="1" si="44"/>
        <v>Complete</v>
      </c>
      <c r="D103" s="321" t="str">
        <f t="shared" si="46"/>
        <v/>
      </c>
      <c r="E103" s="16"/>
      <c r="F103" s="84">
        <f t="shared" si="45"/>
        <v>1</v>
      </c>
      <c r="G103" s="62">
        <f t="shared" si="47"/>
        <v>0</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No</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 xml:space="preserve">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 xml:space="preserve">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 ca="1">IF(H114=0,"","Click here to provide smelter information")</f>
        <v/>
      </c>
      <c r="E114" s="16" t="s">
        <v>15</v>
      </c>
      <c r="F114" s="84">
        <f>F39</f>
        <v>0</v>
      </c>
      <c r="G114" s="62">
        <f ca="1">IF(AND(COUNTIF(SmelterIdetifiedForMetal,A114)&gt;0,COUNTIF('Smelter List'!AB$5:AB$2504,A114)&gt;0),0,1)</f>
        <v>1</v>
      </c>
      <c r="H114" s="63">
        <f ca="1">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45" customHeight="1">
      <c r="A115" s="135" t="str">
        <f>Declaration!AA13</f>
        <v>Copper</v>
      </c>
      <c r="B115" s="79"/>
      <c r="C115" s="136" t="str">
        <f t="shared" ca="1" si="49"/>
        <v>Complete</v>
      </c>
      <c r="D115" s="379" t="str">
        <f ca="1">IF(H115=0,"","Click here to provide smelter information")</f>
        <v/>
      </c>
      <c r="E115" s="16"/>
      <c r="F115" s="84">
        <f>F40</f>
        <v>1</v>
      </c>
      <c r="G115" s="62">
        <f ca="1">IF(AND(COUNTIF(SmelterIdetifiedForMetal,A115)&gt;0,COUNTIF('Smelter List'!AB$5:AB$2504,A115)&gt;0),0,1)</f>
        <v>0</v>
      </c>
      <c r="H115" s="63">
        <f ca="1">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45" customHeight="1">
      <c r="A116" s="135" t="str">
        <f>Declaration!AA14</f>
        <v>Graphite</v>
      </c>
      <c r="B116" s="79"/>
      <c r="C116" s="136" t="str">
        <f t="shared" ca="1" si="49"/>
        <v>Complete</v>
      </c>
      <c r="D116" s="379" t="str">
        <f t="shared" ref="D116:D119" ca="1" si="51">IF(H116=0,"","Click here to provide smelter information")</f>
        <v/>
      </c>
      <c r="E116" s="16"/>
      <c r="F116" s="84">
        <f t="shared" ref="F116:F119" si="52">F41</f>
        <v>0</v>
      </c>
      <c r="G116" s="62">
        <f ca="1">IF(AND(COUNTIF(SmelterIdetifiedForMetal,A116)&gt;0,COUNTIF('Smelter List'!AB$5:AB$2504,A116)&gt;0),0,1)</f>
        <v>1</v>
      </c>
      <c r="H116" s="63">
        <f t="shared" ref="H116:H119" ca="1"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45" customHeight="1">
      <c r="A117" s="135" t="str">
        <f>Declaration!AA15</f>
        <v>Lithium</v>
      </c>
      <c r="B117" s="79"/>
      <c r="C117" s="136" t="str">
        <f t="shared" ca="1" si="49"/>
        <v>Complete</v>
      </c>
      <c r="D117" s="379" t="str">
        <f t="shared" ca="1" si="51"/>
        <v/>
      </c>
      <c r="E117" s="16"/>
      <c r="F117" s="84">
        <f t="shared" si="52"/>
        <v>0</v>
      </c>
      <c r="G117" s="62">
        <f ca="1">IF(AND(COUNTIF(SmelterIdetifiedForMetal,A117)&gt;0,COUNTIF('Smelter List'!AB$5:AB$2504,A117)&gt;0),0,1)</f>
        <v>1</v>
      </c>
      <c r="H117" s="63">
        <f t="shared" ca="1"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45" customHeight="1">
      <c r="A118" s="135" t="str">
        <f>Declaration!AA16</f>
        <v>Mica</v>
      </c>
      <c r="B118" s="79"/>
      <c r="C118" s="136" t="str">
        <f t="shared" ca="1" si="49"/>
        <v>Complete</v>
      </c>
      <c r="D118" s="379" t="str">
        <f t="shared" ca="1" si="51"/>
        <v/>
      </c>
      <c r="E118" s="16"/>
      <c r="F118" s="84">
        <f t="shared" si="52"/>
        <v>0</v>
      </c>
      <c r="G118" s="62">
        <f ca="1">IF(AND(COUNTIF(SmelterIdetifiedForMetal,A118)&gt;0,COUNTIF('Smelter List'!AB$5:AB$2504,A118)&gt;0),0,1)</f>
        <v>1</v>
      </c>
      <c r="H118" s="63">
        <f t="shared" ca="1"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45" customHeight="1">
      <c r="A119" s="135" t="str">
        <f>Declaration!AA17</f>
        <v>Nickel</v>
      </c>
      <c r="B119" s="79"/>
      <c r="C119" s="136" t="str">
        <f t="shared" ca="1" si="49"/>
        <v>Provide list of specified mineral smelters contributing material to supply chain on Smelter List tab</v>
      </c>
      <c r="D119" s="379" t="str">
        <f t="shared" ca="1" si="51"/>
        <v>Click here to provide smelter information</v>
      </c>
      <c r="E119" s="16"/>
      <c r="F119" s="84">
        <f t="shared" si="52"/>
        <v>1</v>
      </c>
      <c r="G119" s="62">
        <f ca="1">IF(AND(COUNTIF(SmelterIdetifiedForMetal,A119)&gt;0,COUNTIF('Smelter List'!AB$5:AB$2504,A119)&gt;0),0,1)</f>
        <v>1</v>
      </c>
      <c r="H119" s="63">
        <f t="shared" ca="1" si="53"/>
        <v>1</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4.95" hidden="1" customHeight="1">
      <c r="A120" s="135" t="str">
        <f>Declaration!AA18</f>
        <v/>
      </c>
      <c r="B120" s="79"/>
      <c r="C120" s="136">
        <f t="shared" si="49"/>
        <v>0</v>
      </c>
      <c r="D120" s="220"/>
      <c r="E120" s="16"/>
      <c r="F120" s="84"/>
      <c r="G120" s="62"/>
      <c r="H120" s="63"/>
      <c r="I120" s="131"/>
      <c r="K120" s="134"/>
    </row>
    <row r="121" spans="1:12" ht="24.95" hidden="1" customHeight="1">
      <c r="A121" s="135" t="str">
        <f>Declaration!AA19</f>
        <v/>
      </c>
      <c r="B121" s="79"/>
      <c r="C121" s="136">
        <f t="shared" si="49"/>
        <v>0</v>
      </c>
      <c r="D121" s="220"/>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N/A</v>
      </c>
      <c r="D124" s="220" t="e">
        <f ca="1">IF(H124=0,"","Click here to provide smelter information")</f>
        <v>#N/A</v>
      </c>
      <c r="E124" s="16"/>
      <c r="F124" s="84">
        <f ca="1">IF(COUNTIF('Smelter List'!$C:$C,"Smelter Not Listed")&gt;0,1,0)</f>
        <v>0</v>
      </c>
      <c r="G124" s="62" t="e" cm="1">
        <f t="array" aca="1" ref="G124" ca="1">IF(OR(SUMPRODUCT(('Smelter List'!$C:$C="Smelter not listed")*('Smelter List'!$D:$D=""))&gt;0,SUMPRODUCT(('Smelter List'!$C:$C="Smelter not listed")*('Smelter List'!$E:$E=""))&gt;0),1,0)</f>
        <v>#N/A</v>
      </c>
      <c r="H124" s="63" t="e">
        <f ca="1">F124*G124</f>
        <v>#N/A</v>
      </c>
      <c r="I124" s="131" t="str">
        <f ca="1">OFFSET(L!$C$1,MATCH("Checker"&amp;"Comp",L!$A:$A,0)-1,SL,,)</f>
        <v>Complete</v>
      </c>
      <c r="J124" s="15" t="s">
        <v>56</v>
      </c>
      <c r="K124" s="134"/>
      <c r="L124" s="15" t="s">
        <v>57</v>
      </c>
    </row>
    <row r="125" spans="1:12">
      <c r="H125" s="15" t="e">
        <f ca="1">SUM(H4:H124)</f>
        <v>#N/A</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E16" sqref="E16"/>
    </sheetView>
  </sheetViews>
  <sheetFormatPr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73" t="str">
        <f ca="1">OFFSET(L!$C$1,MATCH("Mine List"&amp;ADDRESS(ROW(),COLUMN(),4),L!$A:$A,0)-1,SL,,)</f>
        <v>TO BEGIN:</v>
      </c>
      <c r="C2" s="473" t="s">
        <v>19144</v>
      </c>
      <c r="D2" s="473" t="s">
        <v>19144</v>
      </c>
      <c r="E2" s="326"/>
      <c r="F2" s="326"/>
      <c r="G2" s="327"/>
      <c r="H2" s="474"/>
      <c r="I2" s="475"/>
      <c r="J2" s="475"/>
      <c r="K2" s="475"/>
      <c r="L2" s="475"/>
      <c r="M2" s="475"/>
      <c r="N2" s="328"/>
      <c r="O2" s="328"/>
    </row>
    <row r="3" spans="1:19" s="324" customFormat="1" ht="93.95" customHeight="1" thickBot="1">
      <c r="A3" s="360"/>
      <c r="B3" s="476"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6" t="s">
        <v>19144</v>
      </c>
      <c r="D3" s="476" t="s">
        <v>19144</v>
      </c>
      <c r="E3" s="477" t="s">
        <v>19142</v>
      </c>
      <c r="F3" s="477"/>
      <c r="G3" s="478"/>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100000000000001"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00000000000001"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3"/>
  <sheetViews>
    <sheetView showGridLines="0" workbookViewId="0">
      <pane xSplit="2" ySplit="5" topLeftCell="C6" activePane="bottomRight" state="frozen"/>
      <selection pane="topRight" activeCell="B24" sqref="B24:J24"/>
      <selection pane="bottomLeft" activeCell="B24" sqref="B24:J24"/>
      <selection pane="bottomRight" activeCell="F13" sqref="F13"/>
    </sheetView>
  </sheetViews>
  <sheetFormatPr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80" t="str">
        <f ca="1">OFFSET(L!$C$1,MATCH("Product List"&amp;ADDRESS(ROW(),COLUMN(),4),L!$A:$A,0)-1,SL,,)</f>
        <v>Completion required only if reporting level "Product (or List of Products)" selected on the 'Declaration' worksheet.</v>
      </c>
      <c r="B1" s="481"/>
      <c r="C1" s="481"/>
      <c r="D1" s="481"/>
      <c r="E1" s="107"/>
    </row>
    <row r="2" spans="1:35">
      <c r="A2" s="19"/>
      <c r="B2" s="109"/>
      <c r="C2" s="109"/>
      <c r="D2"/>
      <c r="E2" s="20"/>
    </row>
    <row r="3" spans="1:35">
      <c r="A3" s="19"/>
      <c r="B3" s="109"/>
      <c r="C3" s="109"/>
      <c r="D3" s="109"/>
      <c r="E3" s="20"/>
    </row>
    <row r="4" spans="1:35" ht="15.75" customHeight="1">
      <c r="A4" s="19"/>
      <c r="B4" s="479" t="s">
        <v>47</v>
      </c>
      <c r="C4" s="479"/>
      <c r="D4" s="479"/>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387"/>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387"/>
      <c r="C43" s="387"/>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387"/>
      <c r="C44" s="387"/>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387"/>
      <c r="C45" s="387"/>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387"/>
      <c r="C46" s="387"/>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387"/>
      <c r="C47" s="387"/>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387"/>
      <c r="C48" s="387"/>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387"/>
      <c r="C49" s="387"/>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387"/>
      <c r="C50" s="387"/>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387"/>
      <c r="C51" s="387"/>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387"/>
      <c r="C52" s="387"/>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387"/>
      <c r="C53" s="387"/>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387"/>
      <c r="C54" s="387"/>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387"/>
      <c r="C55" s="387"/>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387"/>
      <c r="C56" s="387"/>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387"/>
      <c r="C57" s="387"/>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387"/>
      <c r="C58" s="387"/>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387"/>
      <c r="C59" s="387"/>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387"/>
      <c r="C60" s="387"/>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387"/>
      <c r="C61" s="387"/>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387"/>
      <c r="C62" s="387"/>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387"/>
      <c r="C63" s="387"/>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387"/>
      <c r="C64" s="387"/>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387"/>
      <c r="C65" s="387"/>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387"/>
      <c r="C66" s="387"/>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387"/>
      <c r="C67" s="387"/>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387"/>
      <c r="C68" s="387"/>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387"/>
      <c r="C69" s="387"/>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387"/>
      <c r="C70" s="387"/>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387"/>
      <c r="C71" s="387"/>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387"/>
      <c r="C72" s="387"/>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387"/>
      <c r="C73" s="387"/>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387"/>
      <c r="C74" s="387"/>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387"/>
      <c r="C75" s="387"/>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387"/>
      <c r="C76" s="387"/>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387"/>
      <c r="C77" s="387"/>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387"/>
      <c r="C78" s="387"/>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387"/>
      <c r="C79" s="387"/>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s="23" customFormat="1" ht="15.75">
      <c r="A1001" s="119"/>
      <c r="B1001" s="110"/>
      <c r="C1001" s="89"/>
      <c r="D1001" s="89"/>
      <c r="E1001" s="22"/>
      <c r="F1001" s="286"/>
      <c r="G1001" s="286"/>
      <c r="H1001" s="286"/>
      <c r="I1001" s="286"/>
      <c r="J1001" s="286"/>
      <c r="K1001" s="286"/>
      <c r="L1001" s="286"/>
      <c r="M1001" s="286"/>
      <c r="N1001" s="286"/>
      <c r="O1001" s="286"/>
      <c r="P1001" s="286"/>
      <c r="Q1001" s="286"/>
      <c r="R1001" s="286"/>
      <c r="S1001" s="286"/>
      <c r="T1001" s="286"/>
      <c r="U1001" s="286"/>
      <c r="V1001" s="286"/>
      <c r="W1001" s="286"/>
      <c r="X1001" s="286"/>
      <c r="Y1001" s="286"/>
      <c r="Z1001" s="286"/>
      <c r="AA1001" s="286"/>
      <c r="AB1001" s="286"/>
      <c r="AC1001" s="286"/>
      <c r="AD1001" s="286"/>
      <c r="AE1001" s="286"/>
      <c r="AF1001" s="286"/>
      <c r="AG1001" s="286"/>
      <c r="AH1001" s="286"/>
      <c r="AI1001" s="286"/>
    </row>
    <row r="1002" spans="1:35" ht="12.75" customHeight="1" thickBot="1">
      <c r="A1002" s="120"/>
      <c r="B1002" s="482" t="str">
        <f ca="1">OFFSET(L!$C$1,MATCH("General"&amp;"Cpy",L!$A:$A,0)-1,SL,,)</f>
        <v>© 2025 Responsible Minerals Initiative. All rights reserved.</v>
      </c>
      <c r="C1002" s="482"/>
      <c r="D1002" s="482"/>
      <c r="E1002" s="21"/>
    </row>
    <row r="1003" spans="1:35" ht="13.5" thickTop="1">
      <c r="D1003"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2:D1002"/>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3"/>
      <c r="C1" s="483"/>
      <c r="D1" s="483"/>
      <c r="E1" s="483"/>
      <c r="F1" s="483"/>
      <c r="G1" s="483"/>
    </row>
    <row r="2" spans="1:13">
      <c r="A2" s="484"/>
      <c r="B2" s="484"/>
      <c r="C2" s="484"/>
      <c r="D2" s="484"/>
      <c r="E2" s="484"/>
      <c r="F2" s="484"/>
      <c r="G2" s="484"/>
      <c r="H2" s="484"/>
      <c r="I2" s="484"/>
    </row>
    <row r="3" spans="1:13">
      <c r="A3" s="484"/>
      <c r="B3" s="484"/>
      <c r="C3" s="484"/>
      <c r="D3" s="484"/>
      <c r="E3" s="484"/>
      <c r="F3" s="484"/>
      <c r="G3" s="484"/>
      <c r="H3" s="484"/>
      <c r="I3" s="484"/>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a54701f6-876b-4337-a24e-543e1bd311e6"/>
    <ds:schemaRef ds:uri="http://schemas.openxmlformats.org/package/2006/metadata/core-properties"/>
    <ds:schemaRef ds:uri="http://schemas.microsoft.com/office/2006/documentManagement/types"/>
    <ds:schemaRef ds:uri="http://www.w3.org/XML/1998/namespace"/>
    <ds:schemaRef ds:uri="1b346dad-8a15-4ce7-a19a-07d981b0c5e2"/>
    <ds:schemaRef ds:uri="http://purl.org/dc/terms/"/>
    <ds:schemaRef ds:uri="http://purl.org/dc/elements/1.1/"/>
    <ds:schemaRef ds:uri="http://schemas.microsoft.com/office/infopath/2007/PartnerControls"/>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12</vt:i4>
      </vt:variant>
      <vt:variant>
        <vt:lpstr>이름 지정된 범위</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이기문</cp:lastModifiedBy>
  <cp:revision/>
  <dcterms:created xsi:type="dcterms:W3CDTF">2010-06-21T21:00:23Z</dcterms:created>
  <dcterms:modified xsi:type="dcterms:W3CDTF">2025-06-10T07:06:23Z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